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875" yWindow="-75" windowWidth="12765" windowHeight="11640" activeTab="2"/>
  </bookViews>
  <sheets>
    <sheet name="Бр" sheetId="1" r:id="rId1"/>
    <sheet name="Показатели Бр" sheetId="5" r:id="rId2"/>
    <sheet name="Поселения" sheetId="4" r:id="rId3"/>
    <sheet name="Показатели поселения" sheetId="8" r:id="rId4"/>
  </sheets>
  <definedNames>
    <definedName name="_GoBack" localSheetId="3">'Показатели поселения'!#REF!</definedName>
    <definedName name="_xlnm._FilterDatabase" localSheetId="3" hidden="1">'Показатели поселения'!$A$4:$H$138</definedName>
    <definedName name="_xlnm.Print_Titles" localSheetId="0">Бр!$4:$7</definedName>
    <definedName name="_xlnm.Print_Titles" localSheetId="2">Поселения!$4:$6</definedName>
    <definedName name="_xlnm.Print_Area" localSheetId="0">Бр!$A$1:$U$287</definedName>
    <definedName name="_xlnm.Print_Area" localSheetId="1">'Показатели Бр'!$A$1:$H$208</definedName>
    <definedName name="_xlnm.Print_Area" localSheetId="3">'Показатели поселения'!$A$1:$H$141</definedName>
    <definedName name="_xlnm.Print_Area" localSheetId="2">Поселения!$A$1:$Q$157</definedName>
  </definedNames>
  <calcPr calcId="125725"/>
</workbook>
</file>

<file path=xl/calcChain.xml><?xml version="1.0" encoding="utf-8"?>
<calcChain xmlns="http://schemas.openxmlformats.org/spreadsheetml/2006/main">
  <c r="D135" i="4"/>
  <c r="I135"/>
  <c r="G69" i="5" l="1"/>
  <c r="G70"/>
  <c r="G71"/>
  <c r="G72"/>
  <c r="G73"/>
  <c r="G74"/>
  <c r="G75"/>
  <c r="I29" i="1" l="1"/>
  <c r="I27" s="1"/>
  <c r="J280"/>
  <c r="E280"/>
  <c r="J228"/>
  <c r="K228"/>
  <c r="L228"/>
  <c r="I228"/>
  <c r="D228"/>
  <c r="F228"/>
  <c r="E228"/>
  <c r="O232"/>
  <c r="P232"/>
  <c r="Q232"/>
  <c r="R232"/>
  <c r="S232"/>
  <c r="T232"/>
  <c r="H232"/>
  <c r="M232" s="1"/>
  <c r="C232"/>
  <c r="N232" l="1"/>
  <c r="J10"/>
  <c r="K10"/>
  <c r="D242" l="1"/>
  <c r="O120"/>
  <c r="P120"/>
  <c r="Q120"/>
  <c r="R120"/>
  <c r="S120"/>
  <c r="T120"/>
  <c r="H120"/>
  <c r="C120"/>
  <c r="N120" l="1"/>
  <c r="M120"/>
  <c r="G90" i="5"/>
  <c r="J176" i="1" l="1"/>
  <c r="G136" i="5" l="1"/>
  <c r="I41" i="1" l="1"/>
  <c r="D41"/>
  <c r="O43"/>
  <c r="P43"/>
  <c r="Q43"/>
  <c r="R43"/>
  <c r="S43"/>
  <c r="T43"/>
  <c r="J41" l="1"/>
  <c r="K41"/>
  <c r="E41"/>
  <c r="F41"/>
  <c r="H43"/>
  <c r="C43"/>
  <c r="J35"/>
  <c r="K35"/>
  <c r="I35"/>
  <c r="E35"/>
  <c r="F35"/>
  <c r="D35"/>
  <c r="N43" l="1"/>
  <c r="M43"/>
  <c r="D108"/>
  <c r="C100"/>
  <c r="Q100"/>
  <c r="R100"/>
  <c r="S100"/>
  <c r="T100"/>
  <c r="H100"/>
  <c r="O100"/>
  <c r="P100"/>
  <c r="D93"/>
  <c r="H85"/>
  <c r="S85"/>
  <c r="T85"/>
  <c r="Q85"/>
  <c r="R85"/>
  <c r="O85"/>
  <c r="P85"/>
  <c r="C85"/>
  <c r="D76"/>
  <c r="M100" l="1"/>
  <c r="N100"/>
  <c r="M85"/>
  <c r="N85"/>
  <c r="F70"/>
  <c r="E70"/>
  <c r="D70"/>
  <c r="D69" s="1"/>
  <c r="G155" i="5" l="1"/>
  <c r="N18" i="4" l="1"/>
  <c r="O18"/>
  <c r="P18"/>
  <c r="J16"/>
  <c r="K16"/>
  <c r="I16"/>
  <c r="E16"/>
  <c r="F16"/>
  <c r="D16"/>
  <c r="H18"/>
  <c r="C18"/>
  <c r="M18" l="1"/>
  <c r="H255" i="1"/>
  <c r="O255"/>
  <c r="P255"/>
  <c r="Q255"/>
  <c r="R255"/>
  <c r="S255"/>
  <c r="T255"/>
  <c r="J253"/>
  <c r="K253"/>
  <c r="I253"/>
  <c r="E253"/>
  <c r="F253"/>
  <c r="D253"/>
  <c r="D252" s="1"/>
  <c r="C255"/>
  <c r="N255" l="1"/>
  <c r="M255"/>
  <c r="D248"/>
  <c r="D247" s="1"/>
  <c r="J220"/>
  <c r="K220"/>
  <c r="I220"/>
  <c r="E220"/>
  <c r="F220"/>
  <c r="D220"/>
  <c r="O226"/>
  <c r="P226"/>
  <c r="Q226"/>
  <c r="R226"/>
  <c r="S226"/>
  <c r="T226"/>
  <c r="H226"/>
  <c r="C226"/>
  <c r="M226" l="1"/>
  <c r="N226"/>
  <c r="O187" l="1"/>
  <c r="P187"/>
  <c r="Q187"/>
  <c r="R187"/>
  <c r="S187"/>
  <c r="T187"/>
  <c r="J185"/>
  <c r="K185"/>
  <c r="I185"/>
  <c r="E185"/>
  <c r="F185"/>
  <c r="D185"/>
  <c r="H187"/>
  <c r="C187"/>
  <c r="M187" l="1"/>
  <c r="N187"/>
  <c r="C185"/>
  <c r="J145"/>
  <c r="J144" s="1"/>
  <c r="K145"/>
  <c r="K144" s="1"/>
  <c r="I145"/>
  <c r="I144" s="1"/>
  <c r="E145"/>
  <c r="E144" s="1"/>
  <c r="F145"/>
  <c r="F144" s="1"/>
  <c r="D145"/>
  <c r="D144" s="1"/>
  <c r="O148"/>
  <c r="P148"/>
  <c r="Q148"/>
  <c r="R148"/>
  <c r="S148"/>
  <c r="T148"/>
  <c r="H148"/>
  <c r="C148"/>
  <c r="J62"/>
  <c r="J61" s="1"/>
  <c r="K62"/>
  <c r="K61" s="1"/>
  <c r="I62"/>
  <c r="I61" s="1"/>
  <c r="E62"/>
  <c r="E61" s="1"/>
  <c r="F62"/>
  <c r="F61" s="1"/>
  <c r="D62"/>
  <c r="D61" s="1"/>
  <c r="O67"/>
  <c r="P67"/>
  <c r="Q67"/>
  <c r="R67"/>
  <c r="S67"/>
  <c r="T67"/>
  <c r="H67"/>
  <c r="C67"/>
  <c r="F51"/>
  <c r="H45"/>
  <c r="H46"/>
  <c r="C45"/>
  <c r="C46"/>
  <c r="T45"/>
  <c r="T46"/>
  <c r="S45"/>
  <c r="S46"/>
  <c r="R45"/>
  <c r="R46"/>
  <c r="Q45"/>
  <c r="Q46"/>
  <c r="P45"/>
  <c r="P46"/>
  <c r="O45"/>
  <c r="O46"/>
  <c r="J44"/>
  <c r="K44"/>
  <c r="I44"/>
  <c r="E44"/>
  <c r="F44"/>
  <c r="D44"/>
  <c r="M148" l="1"/>
  <c r="N148"/>
  <c r="M67"/>
  <c r="N67"/>
  <c r="C44"/>
  <c r="M46"/>
  <c r="M45"/>
  <c r="N46"/>
  <c r="N45"/>
  <c r="G118" i="8" l="1"/>
  <c r="G116"/>
  <c r="G117"/>
  <c r="G119"/>
  <c r="G115"/>
  <c r="G108"/>
  <c r="N128" i="4"/>
  <c r="J126"/>
  <c r="K126"/>
  <c r="I126"/>
  <c r="E126"/>
  <c r="F126"/>
  <c r="D126"/>
  <c r="J124"/>
  <c r="K124"/>
  <c r="I124"/>
  <c r="E124"/>
  <c r="F124"/>
  <c r="D124"/>
  <c r="J118"/>
  <c r="K118"/>
  <c r="I118"/>
  <c r="E118"/>
  <c r="F118"/>
  <c r="D118"/>
  <c r="J116"/>
  <c r="K116"/>
  <c r="I116"/>
  <c r="E116"/>
  <c r="F116"/>
  <c r="D116"/>
  <c r="C117"/>
  <c r="H117"/>
  <c r="N117"/>
  <c r="O117"/>
  <c r="P117"/>
  <c r="I112"/>
  <c r="E112"/>
  <c r="F112"/>
  <c r="D112"/>
  <c r="D110" s="1"/>
  <c r="C113"/>
  <c r="H113"/>
  <c r="N113"/>
  <c r="O113"/>
  <c r="P113"/>
  <c r="C114"/>
  <c r="H114"/>
  <c r="N114"/>
  <c r="O114"/>
  <c r="P114"/>
  <c r="I115" l="1"/>
  <c r="D115"/>
  <c r="M117"/>
  <c r="H126"/>
  <c r="C126"/>
  <c r="O126"/>
  <c r="P126"/>
  <c r="N126"/>
  <c r="H124"/>
  <c r="O124"/>
  <c r="C124"/>
  <c r="P124"/>
  <c r="M113"/>
  <c r="M114"/>
  <c r="M126" l="1"/>
  <c r="M124"/>
  <c r="N124"/>
  <c r="G158" i="5" l="1"/>
  <c r="G160"/>
  <c r="J56" i="4" l="1"/>
  <c r="K56"/>
  <c r="I56"/>
  <c r="E56"/>
  <c r="F56"/>
  <c r="D56"/>
  <c r="J61"/>
  <c r="K61"/>
  <c r="I61"/>
  <c r="E61"/>
  <c r="F61"/>
  <c r="D61"/>
  <c r="C62"/>
  <c r="H62"/>
  <c r="N62"/>
  <c r="O62"/>
  <c r="P62"/>
  <c r="H57"/>
  <c r="N57"/>
  <c r="O57"/>
  <c r="P57"/>
  <c r="H58"/>
  <c r="N58"/>
  <c r="O58"/>
  <c r="P58"/>
  <c r="H59"/>
  <c r="N59"/>
  <c r="O59"/>
  <c r="P59"/>
  <c r="H60"/>
  <c r="N60"/>
  <c r="O60"/>
  <c r="P60"/>
  <c r="C57"/>
  <c r="C58"/>
  <c r="C59"/>
  <c r="C60"/>
  <c r="G59" i="8"/>
  <c r="G55"/>
  <c r="M58" i="4" l="1"/>
  <c r="M59"/>
  <c r="F54"/>
  <c r="P61"/>
  <c r="I54"/>
  <c r="D54"/>
  <c r="K54"/>
  <c r="H61"/>
  <c r="J54"/>
  <c r="O61"/>
  <c r="C61"/>
  <c r="E54"/>
  <c r="N61"/>
  <c r="M62"/>
  <c r="M60"/>
  <c r="M57"/>
  <c r="M61" l="1"/>
  <c r="G75" i="8"/>
  <c r="G76"/>
  <c r="G77"/>
  <c r="G78"/>
  <c r="G79"/>
  <c r="G69"/>
  <c r="G70"/>
  <c r="G66"/>
  <c r="H82" i="4"/>
  <c r="N82"/>
  <c r="O82"/>
  <c r="J81"/>
  <c r="K81"/>
  <c r="I81"/>
  <c r="E81"/>
  <c r="D81"/>
  <c r="D76"/>
  <c r="J74"/>
  <c r="K74"/>
  <c r="I74"/>
  <c r="E74"/>
  <c r="F74"/>
  <c r="D74"/>
  <c r="C75"/>
  <c r="H75"/>
  <c r="N75"/>
  <c r="O75"/>
  <c r="P75"/>
  <c r="H71"/>
  <c r="H72"/>
  <c r="C71"/>
  <c r="C72"/>
  <c r="N71"/>
  <c r="O71"/>
  <c r="P71"/>
  <c r="N72"/>
  <c r="O72"/>
  <c r="P72"/>
  <c r="J70"/>
  <c r="K70"/>
  <c r="I70"/>
  <c r="E70"/>
  <c r="F70"/>
  <c r="D70"/>
  <c r="D68" s="1"/>
  <c r="N81" l="1"/>
  <c r="H81"/>
  <c r="D73"/>
  <c r="O81"/>
  <c r="M75"/>
  <c r="M72"/>
  <c r="M71"/>
  <c r="J97" l="1"/>
  <c r="K97"/>
  <c r="E97"/>
  <c r="F97"/>
  <c r="D97"/>
  <c r="I97"/>
  <c r="C100"/>
  <c r="H100"/>
  <c r="N100"/>
  <c r="O100"/>
  <c r="P100"/>
  <c r="G22" i="8"/>
  <c r="I19" i="4"/>
  <c r="I15" s="1"/>
  <c r="E19"/>
  <c r="F19"/>
  <c r="D19"/>
  <c r="D15" s="1"/>
  <c r="C23"/>
  <c r="H23"/>
  <c r="N23"/>
  <c r="O23"/>
  <c r="P23"/>
  <c r="E33"/>
  <c r="F33"/>
  <c r="D33"/>
  <c r="J33"/>
  <c r="K33"/>
  <c r="I33"/>
  <c r="C34"/>
  <c r="H34"/>
  <c r="N34"/>
  <c r="O34"/>
  <c r="P34"/>
  <c r="C35"/>
  <c r="H35"/>
  <c r="N35"/>
  <c r="O35"/>
  <c r="P35"/>
  <c r="C36"/>
  <c r="H36"/>
  <c r="N36"/>
  <c r="O36"/>
  <c r="P36"/>
  <c r="G41" i="8"/>
  <c r="D44" i="4"/>
  <c r="C44" s="1"/>
  <c r="I44"/>
  <c r="H44" s="1"/>
  <c r="N45"/>
  <c r="O45"/>
  <c r="P45"/>
  <c r="H45"/>
  <c r="C45"/>
  <c r="J39"/>
  <c r="K39"/>
  <c r="I39"/>
  <c r="E39"/>
  <c r="E37" s="1"/>
  <c r="F39"/>
  <c r="F37" s="1"/>
  <c r="D39"/>
  <c r="N43"/>
  <c r="O43"/>
  <c r="P43"/>
  <c r="N42"/>
  <c r="O42"/>
  <c r="P42"/>
  <c r="H43"/>
  <c r="C43"/>
  <c r="O44"/>
  <c r="P44"/>
  <c r="M23" l="1"/>
  <c r="M36"/>
  <c r="M100"/>
  <c r="M43"/>
  <c r="D37"/>
  <c r="M35"/>
  <c r="M34"/>
  <c r="M45"/>
  <c r="N44"/>
  <c r="I37"/>
  <c r="M44"/>
  <c r="G110" i="5" l="1"/>
  <c r="G107"/>
  <c r="G19" i="8" l="1"/>
  <c r="G20"/>
  <c r="G21"/>
  <c r="G16"/>
  <c r="C25" i="4"/>
  <c r="H25"/>
  <c r="M25" s="1"/>
  <c r="N25"/>
  <c r="O25"/>
  <c r="P25"/>
  <c r="C24"/>
  <c r="H24"/>
  <c r="N24"/>
  <c r="O24"/>
  <c r="P24"/>
  <c r="M24" l="1"/>
  <c r="G100" i="8"/>
  <c r="J95" i="4"/>
  <c r="K95"/>
  <c r="L95"/>
  <c r="I95"/>
  <c r="E95"/>
  <c r="F95"/>
  <c r="D95"/>
  <c r="C96"/>
  <c r="H96"/>
  <c r="N96"/>
  <c r="O96"/>
  <c r="P96"/>
  <c r="N91"/>
  <c r="O91"/>
  <c r="P91"/>
  <c r="N92"/>
  <c r="O92"/>
  <c r="P92"/>
  <c r="N93"/>
  <c r="O93"/>
  <c r="P93"/>
  <c r="J90"/>
  <c r="K90"/>
  <c r="I90"/>
  <c r="E90"/>
  <c r="F90"/>
  <c r="D90"/>
  <c r="D88" s="1"/>
  <c r="H91"/>
  <c r="H92"/>
  <c r="H93"/>
  <c r="C91"/>
  <c r="C92"/>
  <c r="C93"/>
  <c r="E94" l="1"/>
  <c r="J94"/>
  <c r="F94"/>
  <c r="K94"/>
  <c r="I94"/>
  <c r="D94"/>
  <c r="M96"/>
  <c r="M93"/>
  <c r="M92"/>
  <c r="M91"/>
  <c r="C90"/>
  <c r="H94" l="1"/>
  <c r="J9" i="1" l="1"/>
  <c r="E10"/>
  <c r="E9" s="1"/>
  <c r="L264"/>
  <c r="E265"/>
  <c r="E264" s="1"/>
  <c r="F265"/>
  <c r="F264" s="1"/>
  <c r="G265"/>
  <c r="I265"/>
  <c r="I264" s="1"/>
  <c r="J265"/>
  <c r="J264" s="1"/>
  <c r="K265"/>
  <c r="K264" s="1"/>
  <c r="D265"/>
  <c r="D264" s="1"/>
  <c r="C266"/>
  <c r="H266"/>
  <c r="O266"/>
  <c r="P266"/>
  <c r="Q266"/>
  <c r="R266"/>
  <c r="S266"/>
  <c r="T266"/>
  <c r="J258"/>
  <c r="J257" s="1"/>
  <c r="K258"/>
  <c r="K257" s="1"/>
  <c r="I258"/>
  <c r="I257" s="1"/>
  <c r="E258"/>
  <c r="E257" s="1"/>
  <c r="F258"/>
  <c r="F257" s="1"/>
  <c r="G258"/>
  <c r="D258"/>
  <c r="D257" s="1"/>
  <c r="C262"/>
  <c r="H262"/>
  <c r="O262"/>
  <c r="P262"/>
  <c r="Q262"/>
  <c r="R262"/>
  <c r="S262"/>
  <c r="T262"/>
  <c r="T263"/>
  <c r="S263"/>
  <c r="R263"/>
  <c r="Q263"/>
  <c r="P263"/>
  <c r="O263"/>
  <c r="H263"/>
  <c r="C263"/>
  <c r="E252"/>
  <c r="F252"/>
  <c r="G253"/>
  <c r="G252" s="1"/>
  <c r="J252"/>
  <c r="K252"/>
  <c r="T254"/>
  <c r="S254"/>
  <c r="R254"/>
  <c r="Q254"/>
  <c r="P254"/>
  <c r="O254"/>
  <c r="H254"/>
  <c r="C254"/>
  <c r="K242"/>
  <c r="K241" s="1"/>
  <c r="J242"/>
  <c r="J241" s="1"/>
  <c r="I242"/>
  <c r="I241" s="1"/>
  <c r="E242"/>
  <c r="E241" s="1"/>
  <c r="F242"/>
  <c r="F241" s="1"/>
  <c r="D241"/>
  <c r="P245"/>
  <c r="O245"/>
  <c r="Q245"/>
  <c r="R245"/>
  <c r="S245"/>
  <c r="T245"/>
  <c r="H245"/>
  <c r="C245"/>
  <c r="G60" i="5"/>
  <c r="I88" i="1"/>
  <c r="D88"/>
  <c r="I76"/>
  <c r="O74"/>
  <c r="S74"/>
  <c r="T74"/>
  <c r="Q74"/>
  <c r="R74"/>
  <c r="P74"/>
  <c r="H74"/>
  <c r="C74"/>
  <c r="J227"/>
  <c r="K227"/>
  <c r="D233"/>
  <c r="I233"/>
  <c r="E233"/>
  <c r="E227" s="1"/>
  <c r="F233"/>
  <c r="Q240"/>
  <c r="R240"/>
  <c r="S240"/>
  <c r="T240"/>
  <c r="T239"/>
  <c r="S239"/>
  <c r="R239"/>
  <c r="Q239"/>
  <c r="P239"/>
  <c r="O239"/>
  <c r="H239"/>
  <c r="C239"/>
  <c r="L163"/>
  <c r="J167"/>
  <c r="K167"/>
  <c r="I167"/>
  <c r="E167"/>
  <c r="F167"/>
  <c r="D167"/>
  <c r="H169"/>
  <c r="I164"/>
  <c r="K164"/>
  <c r="D164"/>
  <c r="D163" s="1"/>
  <c r="F164"/>
  <c r="J164"/>
  <c r="E164"/>
  <c r="T169"/>
  <c r="S169"/>
  <c r="R169"/>
  <c r="Q169"/>
  <c r="P169"/>
  <c r="O169"/>
  <c r="C169"/>
  <c r="I163" l="1"/>
  <c r="M262"/>
  <c r="E163"/>
  <c r="K163"/>
  <c r="J163"/>
  <c r="F227"/>
  <c r="D227"/>
  <c r="I227"/>
  <c r="J251"/>
  <c r="E251"/>
  <c r="N245"/>
  <c r="K251"/>
  <c r="D251"/>
  <c r="H258"/>
  <c r="F251"/>
  <c r="M266"/>
  <c r="H265"/>
  <c r="N266"/>
  <c r="R258"/>
  <c r="S258"/>
  <c r="P258"/>
  <c r="O258"/>
  <c r="M263"/>
  <c r="T258"/>
  <c r="Q258"/>
  <c r="C258"/>
  <c r="N262"/>
  <c r="N263"/>
  <c r="N74"/>
  <c r="H253"/>
  <c r="I252"/>
  <c r="I251" s="1"/>
  <c r="N254"/>
  <c r="M254"/>
  <c r="M245"/>
  <c r="M74"/>
  <c r="M239"/>
  <c r="N239"/>
  <c r="F163"/>
  <c r="N169"/>
  <c r="M169"/>
  <c r="S249"/>
  <c r="J248"/>
  <c r="J247" s="1"/>
  <c r="K248"/>
  <c r="K247" s="1"/>
  <c r="I248"/>
  <c r="I247" s="1"/>
  <c r="E248"/>
  <c r="E247" s="1"/>
  <c r="F248"/>
  <c r="F247" s="1"/>
  <c r="D142"/>
  <c r="J111"/>
  <c r="K111"/>
  <c r="I111"/>
  <c r="E111"/>
  <c r="F111"/>
  <c r="D111"/>
  <c r="J108"/>
  <c r="K108"/>
  <c r="I108"/>
  <c r="E108"/>
  <c r="F108"/>
  <c r="R110"/>
  <c r="Q110"/>
  <c r="P110"/>
  <c r="O110"/>
  <c r="S110"/>
  <c r="T110"/>
  <c r="H110"/>
  <c r="C110"/>
  <c r="K105"/>
  <c r="K104" s="1"/>
  <c r="J105"/>
  <c r="I105"/>
  <c r="I104" s="1"/>
  <c r="E105"/>
  <c r="E104" s="1"/>
  <c r="F105"/>
  <c r="G105"/>
  <c r="D105"/>
  <c r="D104" s="1"/>
  <c r="T107"/>
  <c r="S107"/>
  <c r="R107"/>
  <c r="Q107"/>
  <c r="P107"/>
  <c r="O107"/>
  <c r="H107"/>
  <c r="C107"/>
  <c r="J93"/>
  <c r="K93"/>
  <c r="L93"/>
  <c r="I93"/>
  <c r="I87" s="1"/>
  <c r="E93"/>
  <c r="F93"/>
  <c r="J88"/>
  <c r="K88"/>
  <c r="E88"/>
  <c r="F88"/>
  <c r="G88"/>
  <c r="J76"/>
  <c r="K76"/>
  <c r="E76"/>
  <c r="F76"/>
  <c r="J70"/>
  <c r="K70"/>
  <c r="I70"/>
  <c r="I69" s="1"/>
  <c r="T65"/>
  <c r="S65"/>
  <c r="R65"/>
  <c r="Q65"/>
  <c r="P65"/>
  <c r="O65"/>
  <c r="H65"/>
  <c r="C65"/>
  <c r="D57"/>
  <c r="J51"/>
  <c r="J50" s="1"/>
  <c r="K51"/>
  <c r="K50" s="1"/>
  <c r="I51"/>
  <c r="I50" s="1"/>
  <c r="E51"/>
  <c r="E50" s="1"/>
  <c r="F50"/>
  <c r="G51"/>
  <c r="D51"/>
  <c r="D50" s="1"/>
  <c r="O56"/>
  <c r="S56"/>
  <c r="T56"/>
  <c r="Q56"/>
  <c r="R56"/>
  <c r="P56"/>
  <c r="H56"/>
  <c r="C56"/>
  <c r="T24"/>
  <c r="S24"/>
  <c r="R24"/>
  <c r="Q24"/>
  <c r="P24"/>
  <c r="O24"/>
  <c r="H24"/>
  <c r="C24"/>
  <c r="K9"/>
  <c r="I10"/>
  <c r="I9" s="1"/>
  <c r="F10"/>
  <c r="F9" s="1"/>
  <c r="D10"/>
  <c r="D9" s="1"/>
  <c r="T23"/>
  <c r="S23"/>
  <c r="R23"/>
  <c r="Q23"/>
  <c r="P23"/>
  <c r="O23"/>
  <c r="H23"/>
  <c r="C23"/>
  <c r="J87" l="1"/>
  <c r="C163"/>
  <c r="H163"/>
  <c r="S62"/>
  <c r="P145"/>
  <c r="S248"/>
  <c r="R62"/>
  <c r="C145"/>
  <c r="S145"/>
  <c r="N258"/>
  <c r="N107"/>
  <c r="M258"/>
  <c r="U145"/>
  <c r="T248"/>
  <c r="C248"/>
  <c r="O248"/>
  <c r="Q248"/>
  <c r="R248"/>
  <c r="H248"/>
  <c r="P248"/>
  <c r="T145"/>
  <c r="Q145"/>
  <c r="R145"/>
  <c r="O145"/>
  <c r="H145"/>
  <c r="O105"/>
  <c r="E87"/>
  <c r="D87"/>
  <c r="N110"/>
  <c r="F69"/>
  <c r="J69"/>
  <c r="F87"/>
  <c r="M110"/>
  <c r="T105"/>
  <c r="R105"/>
  <c r="P105"/>
  <c r="F104"/>
  <c r="J104"/>
  <c r="H105"/>
  <c r="Q105"/>
  <c r="S105"/>
  <c r="C105"/>
  <c r="M107"/>
  <c r="E69"/>
  <c r="N65"/>
  <c r="K69"/>
  <c r="N24"/>
  <c r="N56"/>
  <c r="T62"/>
  <c r="P62"/>
  <c r="M65"/>
  <c r="Q62"/>
  <c r="H62"/>
  <c r="O62"/>
  <c r="C62"/>
  <c r="C50"/>
  <c r="M56"/>
  <c r="N23"/>
  <c r="H10"/>
  <c r="M24"/>
  <c r="C10"/>
  <c r="M23"/>
  <c r="N248" l="1"/>
  <c r="M145"/>
  <c r="M248"/>
  <c r="N145"/>
  <c r="N105"/>
  <c r="M105"/>
  <c r="N62"/>
  <c r="M62"/>
  <c r="C148" i="4" l="1"/>
  <c r="H148"/>
  <c r="D144"/>
  <c r="G131" i="5" l="1"/>
  <c r="G132"/>
  <c r="G133"/>
  <c r="G134"/>
  <c r="G135"/>
  <c r="E190" i="1"/>
  <c r="E189" s="1"/>
  <c r="F190"/>
  <c r="F189" s="1"/>
  <c r="E204"/>
  <c r="F204"/>
  <c r="J204"/>
  <c r="K204"/>
  <c r="I204"/>
  <c r="D204"/>
  <c r="J202"/>
  <c r="K202"/>
  <c r="L202"/>
  <c r="I202"/>
  <c r="E202"/>
  <c r="F202"/>
  <c r="D202"/>
  <c r="H203"/>
  <c r="C203"/>
  <c r="O203"/>
  <c r="P203"/>
  <c r="Q203"/>
  <c r="R203"/>
  <c r="S203"/>
  <c r="T203"/>
  <c r="N203" l="1"/>
  <c r="M203"/>
  <c r="S199" l="1"/>
  <c r="T199"/>
  <c r="Q199"/>
  <c r="R199"/>
  <c r="O199"/>
  <c r="P199"/>
  <c r="H199"/>
  <c r="C199"/>
  <c r="J200"/>
  <c r="K200"/>
  <c r="I200"/>
  <c r="E200"/>
  <c r="E188" s="1"/>
  <c r="F200"/>
  <c r="F188" s="1"/>
  <c r="D200"/>
  <c r="T201"/>
  <c r="S201"/>
  <c r="R201"/>
  <c r="Q201"/>
  <c r="P201"/>
  <c r="O201"/>
  <c r="H201"/>
  <c r="C201"/>
  <c r="G190"/>
  <c r="I190"/>
  <c r="J190"/>
  <c r="K190"/>
  <c r="D190"/>
  <c r="D189" s="1"/>
  <c r="T191"/>
  <c r="T192"/>
  <c r="S192"/>
  <c r="S191"/>
  <c r="R192"/>
  <c r="Q192"/>
  <c r="P192"/>
  <c r="O192"/>
  <c r="H192"/>
  <c r="C192"/>
  <c r="E182"/>
  <c r="E181" s="1"/>
  <c r="F182"/>
  <c r="F181" s="1"/>
  <c r="G182"/>
  <c r="G181" s="1"/>
  <c r="I182"/>
  <c r="I181" s="1"/>
  <c r="J182"/>
  <c r="J181" s="1"/>
  <c r="K182"/>
  <c r="K181" s="1"/>
  <c r="D182"/>
  <c r="D181" s="1"/>
  <c r="T183"/>
  <c r="T184"/>
  <c r="S183"/>
  <c r="S184"/>
  <c r="R183"/>
  <c r="R184"/>
  <c r="Q184"/>
  <c r="Q183"/>
  <c r="P183"/>
  <c r="P184"/>
  <c r="O183"/>
  <c r="O184"/>
  <c r="H183"/>
  <c r="H184"/>
  <c r="C183"/>
  <c r="C184"/>
  <c r="O180"/>
  <c r="S180"/>
  <c r="T180"/>
  <c r="Q180"/>
  <c r="R180"/>
  <c r="P180"/>
  <c r="H180"/>
  <c r="C180"/>
  <c r="K176"/>
  <c r="I176"/>
  <c r="E176"/>
  <c r="F176"/>
  <c r="D176"/>
  <c r="J172"/>
  <c r="K172"/>
  <c r="I172"/>
  <c r="E172"/>
  <c r="F172"/>
  <c r="D172"/>
  <c r="C140"/>
  <c r="H140"/>
  <c r="O140"/>
  <c r="P140"/>
  <c r="Q140"/>
  <c r="R140"/>
  <c r="S140"/>
  <c r="T140"/>
  <c r="J123"/>
  <c r="J121" s="1"/>
  <c r="K123"/>
  <c r="K121" s="1"/>
  <c r="I123"/>
  <c r="I121" s="1"/>
  <c r="E123"/>
  <c r="E121" s="1"/>
  <c r="F123"/>
  <c r="F121" s="1"/>
  <c r="D123"/>
  <c r="D121" s="1"/>
  <c r="J138"/>
  <c r="K138"/>
  <c r="I138"/>
  <c r="E138"/>
  <c r="F138"/>
  <c r="D138"/>
  <c r="T136"/>
  <c r="T137"/>
  <c r="S136"/>
  <c r="S137"/>
  <c r="R136"/>
  <c r="R137"/>
  <c r="Q136"/>
  <c r="Q137"/>
  <c r="P136"/>
  <c r="P137"/>
  <c r="O136"/>
  <c r="O137"/>
  <c r="H136"/>
  <c r="H137"/>
  <c r="C136"/>
  <c r="C137"/>
  <c r="I133"/>
  <c r="E133"/>
  <c r="F133"/>
  <c r="D133"/>
  <c r="J127"/>
  <c r="J126" s="1"/>
  <c r="K127"/>
  <c r="K126" s="1"/>
  <c r="I127"/>
  <c r="E127"/>
  <c r="F127"/>
  <c r="D127"/>
  <c r="F171" l="1"/>
  <c r="J171"/>
  <c r="D126"/>
  <c r="M140"/>
  <c r="G189"/>
  <c r="K189"/>
  <c r="K188" s="1"/>
  <c r="J189"/>
  <c r="J188" s="1"/>
  <c r="I189"/>
  <c r="I188" s="1"/>
  <c r="N199"/>
  <c r="M199"/>
  <c r="H190"/>
  <c r="N192"/>
  <c r="M201"/>
  <c r="N201"/>
  <c r="M183"/>
  <c r="M192"/>
  <c r="E171"/>
  <c r="I171"/>
  <c r="D171"/>
  <c r="K171"/>
  <c r="N180"/>
  <c r="H181"/>
  <c r="M180"/>
  <c r="H182"/>
  <c r="N184"/>
  <c r="M184"/>
  <c r="N183"/>
  <c r="N140"/>
  <c r="I126"/>
  <c r="N136"/>
  <c r="F126"/>
  <c r="E126"/>
  <c r="M137"/>
  <c r="M136"/>
  <c r="N137"/>
  <c r="H127"/>
  <c r="H188" l="1"/>
  <c r="H189"/>
  <c r="J115" l="1"/>
  <c r="J114" s="1"/>
  <c r="K115"/>
  <c r="K114" s="1"/>
  <c r="I115"/>
  <c r="I114" s="1"/>
  <c r="E115"/>
  <c r="E114" s="1"/>
  <c r="F115"/>
  <c r="F114" s="1"/>
  <c r="D115"/>
  <c r="D114" s="1"/>
  <c r="J27"/>
  <c r="K27"/>
  <c r="T42"/>
  <c r="T44"/>
  <c r="S42"/>
  <c r="S44"/>
  <c r="R44"/>
  <c r="Q44"/>
  <c r="P44"/>
  <c r="O44"/>
  <c r="H44"/>
  <c r="M44" s="1"/>
  <c r="I39"/>
  <c r="F39"/>
  <c r="G41"/>
  <c r="R42"/>
  <c r="Q42"/>
  <c r="P42"/>
  <c r="O42"/>
  <c r="H42"/>
  <c r="C42"/>
  <c r="T37"/>
  <c r="T38"/>
  <c r="S37"/>
  <c r="S38"/>
  <c r="R37"/>
  <c r="R38"/>
  <c r="Q37"/>
  <c r="Q38"/>
  <c r="P37"/>
  <c r="P38"/>
  <c r="O37"/>
  <c r="O38"/>
  <c r="H36"/>
  <c r="H37"/>
  <c r="H38"/>
  <c r="C37"/>
  <c r="C38"/>
  <c r="T36"/>
  <c r="S36"/>
  <c r="R36"/>
  <c r="Q36"/>
  <c r="P36"/>
  <c r="O36"/>
  <c r="C36"/>
  <c r="Q41" l="1"/>
  <c r="N44"/>
  <c r="O41"/>
  <c r="P41"/>
  <c r="S41"/>
  <c r="E39"/>
  <c r="D39"/>
  <c r="K39"/>
  <c r="R41"/>
  <c r="J39"/>
  <c r="N42"/>
  <c r="C41"/>
  <c r="T41"/>
  <c r="H41"/>
  <c r="M42"/>
  <c r="M38"/>
  <c r="H35"/>
  <c r="M37"/>
  <c r="N36"/>
  <c r="N38"/>
  <c r="N37"/>
  <c r="M36"/>
  <c r="M41" l="1"/>
  <c r="N41"/>
  <c r="J31" l="1"/>
  <c r="J26" s="1"/>
  <c r="K31"/>
  <c r="K26" s="1"/>
  <c r="I31"/>
  <c r="E31"/>
  <c r="F31"/>
  <c r="D31"/>
  <c r="T32"/>
  <c r="T33"/>
  <c r="S32"/>
  <c r="S33"/>
  <c r="R32"/>
  <c r="R33"/>
  <c r="Q33"/>
  <c r="Q32"/>
  <c r="P32"/>
  <c r="P33"/>
  <c r="O32"/>
  <c r="O33"/>
  <c r="H33"/>
  <c r="C33"/>
  <c r="H32"/>
  <c r="C32"/>
  <c r="O31" l="1"/>
  <c r="I26"/>
  <c r="M33"/>
  <c r="C31"/>
  <c r="N33"/>
  <c r="S31"/>
  <c r="R31"/>
  <c r="T31"/>
  <c r="Q31"/>
  <c r="P31"/>
  <c r="M32"/>
  <c r="N32"/>
  <c r="H31"/>
  <c r="T28"/>
  <c r="T29"/>
  <c r="T30"/>
  <c r="S28"/>
  <c r="S29"/>
  <c r="S30"/>
  <c r="R28"/>
  <c r="R29"/>
  <c r="R30"/>
  <c r="Q28"/>
  <c r="Q29"/>
  <c r="Q30"/>
  <c r="P28"/>
  <c r="P29"/>
  <c r="P30"/>
  <c r="O28"/>
  <c r="O29"/>
  <c r="O30"/>
  <c r="H30"/>
  <c r="C30"/>
  <c r="C28"/>
  <c r="C29"/>
  <c r="H28"/>
  <c r="H29"/>
  <c r="E27"/>
  <c r="E26" s="1"/>
  <c r="F27"/>
  <c r="F26" s="1"/>
  <c r="D27"/>
  <c r="D26" s="1"/>
  <c r="I155"/>
  <c r="I149" s="1"/>
  <c r="D155"/>
  <c r="D149" s="1"/>
  <c r="C150"/>
  <c r="G143" i="5"/>
  <c r="J209" i="1"/>
  <c r="J208" s="1"/>
  <c r="K209"/>
  <c r="K208" s="1"/>
  <c r="I209"/>
  <c r="I208" s="1"/>
  <c r="E209"/>
  <c r="E208" s="1"/>
  <c r="F209"/>
  <c r="G209"/>
  <c r="D209"/>
  <c r="D208" s="1"/>
  <c r="C274"/>
  <c r="H274"/>
  <c r="O274"/>
  <c r="Q274"/>
  <c r="R274"/>
  <c r="S274"/>
  <c r="T274"/>
  <c r="T271"/>
  <c r="S271"/>
  <c r="R271"/>
  <c r="Q271"/>
  <c r="P271"/>
  <c r="O271"/>
  <c r="J269"/>
  <c r="K269"/>
  <c r="I269"/>
  <c r="E269"/>
  <c r="F269"/>
  <c r="D269"/>
  <c r="H271"/>
  <c r="C271"/>
  <c r="N31" l="1"/>
  <c r="N30"/>
  <c r="M31"/>
  <c r="M28"/>
  <c r="M29"/>
  <c r="N29"/>
  <c r="N28"/>
  <c r="M30"/>
  <c r="C209"/>
  <c r="H269"/>
  <c r="N271"/>
  <c r="N274"/>
  <c r="M274"/>
  <c r="M271"/>
  <c r="J218"/>
  <c r="J217" s="1"/>
  <c r="K218"/>
  <c r="K217" s="1"/>
  <c r="I218"/>
  <c r="I217" s="1"/>
  <c r="E218"/>
  <c r="E217" s="1"/>
  <c r="F218"/>
  <c r="F217" s="1"/>
  <c r="D218"/>
  <c r="D217" s="1"/>
  <c r="D216" s="1"/>
  <c r="H217" l="1"/>
  <c r="H218"/>
  <c r="G130" i="5" l="1"/>
  <c r="G91" l="1"/>
  <c r="G96" i="8" l="1"/>
  <c r="E276" i="1" l="1"/>
  <c r="D276"/>
  <c r="I47" l="1"/>
  <c r="E47"/>
  <c r="D47"/>
  <c r="D188" l="1"/>
  <c r="C198"/>
  <c r="P167"/>
  <c r="O167"/>
  <c r="O168"/>
  <c r="P168"/>
  <c r="Q168"/>
  <c r="R168"/>
  <c r="H168"/>
  <c r="S168"/>
  <c r="T168"/>
  <c r="C168"/>
  <c r="C167"/>
  <c r="G163"/>
  <c r="H154"/>
  <c r="C189" l="1"/>
  <c r="M168"/>
  <c r="N168"/>
  <c r="Q191" l="1"/>
  <c r="R191"/>
  <c r="O191"/>
  <c r="P191"/>
  <c r="H191"/>
  <c r="C191"/>
  <c r="N191" l="1"/>
  <c r="M191"/>
  <c r="E34" l="1"/>
  <c r="E25" s="1"/>
  <c r="E147" i="4" l="1"/>
  <c r="C118" i="1" l="1"/>
  <c r="P240" l="1"/>
  <c r="O240"/>
  <c r="H240"/>
  <c r="C240"/>
  <c r="N240" l="1"/>
  <c r="M240"/>
  <c r="H212" l="1"/>
  <c r="H125"/>
  <c r="H91"/>
  <c r="P35"/>
  <c r="H150" l="1"/>
  <c r="N150" s="1"/>
  <c r="K157"/>
  <c r="J157"/>
  <c r="E157"/>
  <c r="F157"/>
  <c r="F155" s="1"/>
  <c r="J155" l="1"/>
  <c r="J149" s="1"/>
  <c r="K155"/>
  <c r="K149" s="1"/>
  <c r="E155"/>
  <c r="E149" s="1"/>
  <c r="I138" i="4"/>
  <c r="J47" i="1" l="1"/>
  <c r="L47"/>
  <c r="K47"/>
  <c r="F47"/>
  <c r="C47" s="1"/>
  <c r="G47"/>
  <c r="K276" l="1"/>
  <c r="J276"/>
  <c r="I276"/>
  <c r="F276"/>
  <c r="O186"/>
  <c r="P186"/>
  <c r="Q186"/>
  <c r="R186"/>
  <c r="S186"/>
  <c r="T186"/>
  <c r="H186"/>
  <c r="C186"/>
  <c r="C182"/>
  <c r="O185" l="1"/>
  <c r="N186"/>
  <c r="M186"/>
  <c r="O218" l="1"/>
  <c r="P218"/>
  <c r="Q218"/>
  <c r="R218"/>
  <c r="S218"/>
  <c r="T218"/>
  <c r="O219"/>
  <c r="P219"/>
  <c r="Q219"/>
  <c r="R219"/>
  <c r="S219"/>
  <c r="T219"/>
  <c r="H219"/>
  <c r="C218"/>
  <c r="C219"/>
  <c r="O124"/>
  <c r="P124"/>
  <c r="Q124"/>
  <c r="R124"/>
  <c r="S124"/>
  <c r="T124"/>
  <c r="H124"/>
  <c r="C124"/>
  <c r="L114"/>
  <c r="G114"/>
  <c r="N219" l="1"/>
  <c r="S217"/>
  <c r="N218"/>
  <c r="P217"/>
  <c r="M219"/>
  <c r="M218"/>
  <c r="T217"/>
  <c r="C217"/>
  <c r="M124"/>
  <c r="N124"/>
  <c r="C114"/>
  <c r="O193" l="1"/>
  <c r="P193"/>
  <c r="Q193"/>
  <c r="R193"/>
  <c r="S193"/>
  <c r="T193"/>
  <c r="H193"/>
  <c r="C193"/>
  <c r="N193" l="1"/>
  <c r="M193"/>
  <c r="O195" l="1"/>
  <c r="P195"/>
  <c r="Q195"/>
  <c r="R195"/>
  <c r="S195"/>
  <c r="T195"/>
  <c r="H195"/>
  <c r="C195"/>
  <c r="M195" l="1"/>
  <c r="N195"/>
  <c r="G97" i="4" l="1"/>
  <c r="G94" s="1"/>
  <c r="L97"/>
  <c r="N125"/>
  <c r="O125"/>
  <c r="P125"/>
  <c r="H125"/>
  <c r="C125"/>
  <c r="C97" l="1"/>
  <c r="M125"/>
  <c r="N20" l="1"/>
  <c r="G182" i="5"/>
  <c r="G183"/>
  <c r="G184"/>
  <c r="G177"/>
  <c r="G178"/>
  <c r="G186"/>
  <c r="G185"/>
  <c r="G180"/>
  <c r="G179"/>
  <c r="G175"/>
  <c r="G34"/>
  <c r="G33"/>
  <c r="G38"/>
  <c r="G37"/>
  <c r="G36"/>
  <c r="G42"/>
  <c r="G64"/>
  <c r="G30"/>
  <c r="G26"/>
  <c r="G27"/>
  <c r="G18"/>
  <c r="G19"/>
  <c r="G24"/>
  <c r="G23"/>
  <c r="G22"/>
  <c r="G20"/>
  <c r="G17"/>
  <c r="G16"/>
  <c r="G15"/>
  <c r="G14"/>
  <c r="G13"/>
  <c r="G130" i="8" l="1"/>
  <c r="G129"/>
  <c r="G128"/>
  <c r="G114"/>
  <c r="G113"/>
  <c r="G110"/>
  <c r="G107"/>
  <c r="G106"/>
  <c r="G122"/>
  <c r="G121"/>
  <c r="G95"/>
  <c r="G88"/>
  <c r="G85"/>
  <c r="G86"/>
  <c r="G87"/>
  <c r="G103"/>
  <c r="G102"/>
  <c r="G74"/>
  <c r="G72"/>
  <c r="G67"/>
  <c r="G68"/>
  <c r="G82"/>
  <c r="G81"/>
  <c r="G28"/>
  <c r="G29"/>
  <c r="G30"/>
  <c r="G31"/>
  <c r="G32"/>
  <c r="G40"/>
  <c r="G38"/>
  <c r="G39"/>
  <c r="G34"/>
  <c r="G37"/>
  <c r="G36"/>
  <c r="G169" i="5"/>
  <c r="G167"/>
  <c r="G162"/>
  <c r="G163"/>
  <c r="G170"/>
  <c r="G168"/>
  <c r="G164"/>
  <c r="G43"/>
  <c r="G47"/>
  <c r="G48"/>
  <c r="G49"/>
  <c r="G50"/>
  <c r="G52"/>
  <c r="G53"/>
  <c r="G151" l="1"/>
  <c r="G152"/>
  <c r="G154"/>
  <c r="G153"/>
  <c r="G149"/>
  <c r="G146"/>
  <c r="G144"/>
  <c r="G138"/>
  <c r="G145"/>
  <c r="G142"/>
  <c r="G141"/>
  <c r="G140"/>
  <c r="G157"/>
  <c r="G89"/>
  <c r="G9"/>
  <c r="G10"/>
  <c r="G8"/>
  <c r="G7"/>
  <c r="G56"/>
  <c r="G57"/>
  <c r="G59"/>
  <c r="G55"/>
  <c r="L252" i="1"/>
  <c r="R217" l="1"/>
  <c r="Q217"/>
  <c r="O217"/>
  <c r="G103" i="5"/>
  <c r="G102"/>
  <c r="G98"/>
  <c r="G94"/>
  <c r="G93"/>
  <c r="G95"/>
  <c r="G96"/>
  <c r="G97"/>
  <c r="G100"/>
  <c r="G99"/>
  <c r="M217" i="1" l="1"/>
  <c r="N217"/>
  <c r="L150"/>
  <c r="G150"/>
  <c r="F154"/>
  <c r="F149" s="1"/>
  <c r="C214"/>
  <c r="H214"/>
  <c r="O214"/>
  <c r="P214"/>
  <c r="Q214"/>
  <c r="R214"/>
  <c r="S214"/>
  <c r="T214"/>
  <c r="C154" l="1"/>
  <c r="M214"/>
  <c r="N214"/>
  <c r="G63" i="8" l="1"/>
  <c r="G62"/>
  <c r="G60"/>
  <c r="G58"/>
  <c r="G57"/>
  <c r="G56"/>
  <c r="G53"/>
  <c r="G48"/>
  <c r="G51" l="1"/>
  <c r="G50"/>
  <c r="G49"/>
  <c r="G47"/>
  <c r="G44"/>
  <c r="G43"/>
  <c r="G18"/>
  <c r="G17"/>
  <c r="G14"/>
  <c r="G10"/>
  <c r="G11"/>
  <c r="G12"/>
  <c r="G8"/>
  <c r="G25"/>
  <c r="G24"/>
  <c r="C92" i="1" l="1"/>
  <c r="H92"/>
  <c r="O92"/>
  <c r="P92"/>
  <c r="Q92"/>
  <c r="R92"/>
  <c r="S92"/>
  <c r="T92"/>
  <c r="C101"/>
  <c r="H101"/>
  <c r="O101"/>
  <c r="P101"/>
  <c r="Q101"/>
  <c r="R101"/>
  <c r="S101"/>
  <c r="T101"/>
  <c r="N92" l="1"/>
  <c r="M92"/>
  <c r="N101"/>
  <c r="M101"/>
  <c r="C83" l="1"/>
  <c r="H83"/>
  <c r="O83"/>
  <c r="P83"/>
  <c r="Q83"/>
  <c r="R83"/>
  <c r="S83"/>
  <c r="T83"/>
  <c r="M83" l="1"/>
  <c r="N83"/>
  <c r="C73" l="1"/>
  <c r="H73"/>
  <c r="O73"/>
  <c r="P73"/>
  <c r="Q73"/>
  <c r="R73"/>
  <c r="S73"/>
  <c r="T73"/>
  <c r="C71"/>
  <c r="H71"/>
  <c r="O71"/>
  <c r="P71"/>
  <c r="Q71"/>
  <c r="R71"/>
  <c r="S71"/>
  <c r="T71"/>
  <c r="N71" l="1"/>
  <c r="N73"/>
  <c r="M71"/>
  <c r="M73"/>
  <c r="G138" i="8"/>
  <c r="G134"/>
  <c r="G135"/>
  <c r="G136"/>
  <c r="G133"/>
  <c r="N21" i="4" l="1"/>
  <c r="O21"/>
  <c r="P21"/>
  <c r="N22"/>
  <c r="O22"/>
  <c r="P22"/>
  <c r="O20"/>
  <c r="P20"/>
  <c r="J142" i="1" l="1"/>
  <c r="K142"/>
  <c r="L142"/>
  <c r="I142"/>
  <c r="D141"/>
  <c r="T54"/>
  <c r="S54"/>
  <c r="R54"/>
  <c r="Q54"/>
  <c r="P54"/>
  <c r="O54"/>
  <c r="H54"/>
  <c r="C54"/>
  <c r="M54" l="1"/>
  <c r="N54"/>
  <c r="G108" i="5" l="1"/>
  <c r="G109"/>
  <c r="G106"/>
  <c r="G128" l="1"/>
  <c r="G127"/>
  <c r="G125"/>
  <c r="G121"/>
  <c r="G120"/>
  <c r="G117"/>
  <c r="G82"/>
  <c r="G81"/>
  <c r="G80"/>
  <c r="G78" l="1"/>
  <c r="G77"/>
  <c r="G68"/>
  <c r="G67"/>
  <c r="L138" i="1" l="1"/>
  <c r="G138"/>
  <c r="L126" l="1"/>
  <c r="G126"/>
  <c r="E76" i="4" l="1"/>
  <c r="E73" s="1"/>
  <c r="L181" i="1" l="1"/>
  <c r="O182"/>
  <c r="P182"/>
  <c r="Q182"/>
  <c r="R182"/>
  <c r="S182"/>
  <c r="T182"/>
  <c r="O176"/>
  <c r="P176"/>
  <c r="Q176"/>
  <c r="R176"/>
  <c r="S176"/>
  <c r="T176"/>
  <c r="O177"/>
  <c r="P177"/>
  <c r="Q177"/>
  <c r="R177"/>
  <c r="S177"/>
  <c r="T177"/>
  <c r="O178"/>
  <c r="P178"/>
  <c r="Q178"/>
  <c r="R178"/>
  <c r="S178"/>
  <c r="T178"/>
  <c r="H178"/>
  <c r="C178"/>
  <c r="N182" l="1"/>
  <c r="N178"/>
  <c r="M182"/>
  <c r="M178"/>
  <c r="C200" l="1"/>
  <c r="H200"/>
  <c r="O200"/>
  <c r="P200"/>
  <c r="Q200"/>
  <c r="R200"/>
  <c r="S200"/>
  <c r="T200"/>
  <c r="R198"/>
  <c r="P198"/>
  <c r="N200" l="1"/>
  <c r="M200"/>
  <c r="Q128" l="1"/>
  <c r="Q129"/>
  <c r="Q130"/>
  <c r="R125"/>
  <c r="T280"/>
  <c r="T279"/>
  <c r="T278"/>
  <c r="T277"/>
  <c r="T275"/>
  <c r="T273"/>
  <c r="T270"/>
  <c r="T267"/>
  <c r="T265"/>
  <c r="T261"/>
  <c r="T260"/>
  <c r="T259"/>
  <c r="T256"/>
  <c r="T253"/>
  <c r="T250"/>
  <c r="T249"/>
  <c r="T246"/>
  <c r="T244"/>
  <c r="T243"/>
  <c r="T242"/>
  <c r="T238"/>
  <c r="T237"/>
  <c r="T236"/>
  <c r="T235"/>
  <c r="T234"/>
  <c r="T233"/>
  <c r="T231"/>
  <c r="T230"/>
  <c r="T229"/>
  <c r="T228"/>
  <c r="T225"/>
  <c r="T224"/>
  <c r="T223"/>
  <c r="T222"/>
  <c r="T221"/>
  <c r="T215"/>
  <c r="T213"/>
  <c r="T212"/>
  <c r="T211"/>
  <c r="T210"/>
  <c r="T209"/>
  <c r="T207"/>
  <c r="T206"/>
  <c r="T205"/>
  <c r="T202"/>
  <c r="T198"/>
  <c r="T197"/>
  <c r="T196"/>
  <c r="T194"/>
  <c r="T190"/>
  <c r="T179"/>
  <c r="T175"/>
  <c r="T174"/>
  <c r="T173"/>
  <c r="T172"/>
  <c r="T167"/>
  <c r="T166"/>
  <c r="T165"/>
  <c r="T164"/>
  <c r="T162"/>
  <c r="T161"/>
  <c r="T160"/>
  <c r="T159"/>
  <c r="T158"/>
  <c r="T156"/>
  <c r="T155"/>
  <c r="T153"/>
  <c r="T152"/>
  <c r="T151"/>
  <c r="T147"/>
  <c r="T146"/>
  <c r="T143"/>
  <c r="T139"/>
  <c r="T135"/>
  <c r="T134"/>
  <c r="T133"/>
  <c r="T132"/>
  <c r="T131"/>
  <c r="T130"/>
  <c r="T129"/>
  <c r="T128"/>
  <c r="T127"/>
  <c r="T125"/>
  <c r="T123"/>
  <c r="T122"/>
  <c r="T119"/>
  <c r="T118"/>
  <c r="T117"/>
  <c r="T116"/>
  <c r="T115"/>
  <c r="T112"/>
  <c r="T109"/>
  <c r="T106"/>
  <c r="T103"/>
  <c r="T99"/>
  <c r="T98"/>
  <c r="T97"/>
  <c r="T96"/>
  <c r="T95"/>
  <c r="T94"/>
  <c r="T93"/>
  <c r="T91"/>
  <c r="T90"/>
  <c r="T89"/>
  <c r="T88"/>
  <c r="T86"/>
  <c r="T84"/>
  <c r="T82"/>
  <c r="T81"/>
  <c r="T80"/>
  <c r="T79"/>
  <c r="T78"/>
  <c r="T77"/>
  <c r="T76"/>
  <c r="T75"/>
  <c r="T72"/>
  <c r="T70"/>
  <c r="T66"/>
  <c r="T64"/>
  <c r="T63"/>
  <c r="T60"/>
  <c r="T58"/>
  <c r="T55"/>
  <c r="T53"/>
  <c r="T52"/>
  <c r="T51"/>
  <c r="T48"/>
  <c r="T40"/>
  <c r="T35"/>
  <c r="T27"/>
  <c r="T22"/>
  <c r="T21"/>
  <c r="T20"/>
  <c r="T19"/>
  <c r="T18"/>
  <c r="T17"/>
  <c r="T16"/>
  <c r="T15"/>
  <c r="T14"/>
  <c r="T13"/>
  <c r="T12"/>
  <c r="T11"/>
  <c r="T10"/>
  <c r="R10"/>
  <c r="R11"/>
  <c r="R12"/>
  <c r="R13"/>
  <c r="R14"/>
  <c r="R15"/>
  <c r="R16"/>
  <c r="R17"/>
  <c r="R18"/>
  <c r="R19"/>
  <c r="R20"/>
  <c r="R21"/>
  <c r="R22"/>
  <c r="R27"/>
  <c r="R35"/>
  <c r="R40"/>
  <c r="R48"/>
  <c r="R51"/>
  <c r="R52"/>
  <c r="R53"/>
  <c r="R55"/>
  <c r="R58"/>
  <c r="R60"/>
  <c r="R63"/>
  <c r="R64"/>
  <c r="R66"/>
  <c r="R70"/>
  <c r="R72"/>
  <c r="R75"/>
  <c r="R76"/>
  <c r="R77"/>
  <c r="R78"/>
  <c r="R79"/>
  <c r="R80"/>
  <c r="R81"/>
  <c r="R82"/>
  <c r="R84"/>
  <c r="R86"/>
  <c r="R88"/>
  <c r="R89"/>
  <c r="R90"/>
  <c r="R91"/>
  <c r="R93"/>
  <c r="R94"/>
  <c r="R95"/>
  <c r="R96"/>
  <c r="R97"/>
  <c r="R98"/>
  <c r="R99"/>
  <c r="R103"/>
  <c r="R106"/>
  <c r="R109"/>
  <c r="R112"/>
  <c r="R115"/>
  <c r="R116"/>
  <c r="R117"/>
  <c r="R118"/>
  <c r="R119"/>
  <c r="R122"/>
  <c r="R123"/>
  <c r="R128"/>
  <c r="R129"/>
  <c r="R130"/>
  <c r="R131"/>
  <c r="R132"/>
  <c r="R133"/>
  <c r="R134"/>
  <c r="R135"/>
  <c r="R139"/>
  <c r="R143"/>
  <c r="R146"/>
  <c r="R147"/>
  <c r="R151"/>
  <c r="R152"/>
  <c r="R153"/>
  <c r="R155"/>
  <c r="R156"/>
  <c r="R158"/>
  <c r="R159"/>
  <c r="R160"/>
  <c r="R161"/>
  <c r="R162"/>
  <c r="R164"/>
  <c r="R165"/>
  <c r="R166"/>
  <c r="R167"/>
  <c r="R172"/>
  <c r="R173"/>
  <c r="R174"/>
  <c r="R175"/>
  <c r="R179"/>
  <c r="R190"/>
  <c r="R194"/>
  <c r="R196"/>
  <c r="R197"/>
  <c r="R202"/>
  <c r="R205"/>
  <c r="R206"/>
  <c r="R207"/>
  <c r="R209"/>
  <c r="R210"/>
  <c r="R211"/>
  <c r="R212"/>
  <c r="R213"/>
  <c r="R215"/>
  <c r="R221"/>
  <c r="R222"/>
  <c r="R223"/>
  <c r="R224"/>
  <c r="R225"/>
  <c r="R228"/>
  <c r="R229"/>
  <c r="R230"/>
  <c r="R231"/>
  <c r="R233"/>
  <c r="R234"/>
  <c r="R235"/>
  <c r="R236"/>
  <c r="R237"/>
  <c r="R238"/>
  <c r="R242"/>
  <c r="R243"/>
  <c r="R244"/>
  <c r="R246"/>
  <c r="R249"/>
  <c r="R250"/>
  <c r="R253"/>
  <c r="R256"/>
  <c r="R259"/>
  <c r="R260"/>
  <c r="R261"/>
  <c r="R265"/>
  <c r="R267"/>
  <c r="R270"/>
  <c r="R273"/>
  <c r="R275"/>
  <c r="R277"/>
  <c r="R278"/>
  <c r="R279"/>
  <c r="R280"/>
  <c r="P10"/>
  <c r="P11"/>
  <c r="P12"/>
  <c r="P13"/>
  <c r="P14"/>
  <c r="P15"/>
  <c r="P16"/>
  <c r="P17"/>
  <c r="P18"/>
  <c r="P19"/>
  <c r="P20"/>
  <c r="P21"/>
  <c r="P22"/>
  <c r="P27"/>
  <c r="P40"/>
  <c r="P48"/>
  <c r="P51"/>
  <c r="P52"/>
  <c r="P53"/>
  <c r="P55"/>
  <c r="P58"/>
  <c r="P60"/>
  <c r="P63"/>
  <c r="P64"/>
  <c r="P66"/>
  <c r="P70"/>
  <c r="P72"/>
  <c r="P75"/>
  <c r="P76"/>
  <c r="P78"/>
  <c r="P79"/>
  <c r="P80"/>
  <c r="P81"/>
  <c r="P82"/>
  <c r="P84"/>
  <c r="P86"/>
  <c r="P88"/>
  <c r="P89"/>
  <c r="P91"/>
  <c r="P93"/>
  <c r="P94"/>
  <c r="P95"/>
  <c r="P96"/>
  <c r="P97"/>
  <c r="P99"/>
  <c r="P103"/>
  <c r="P106"/>
  <c r="P109"/>
  <c r="P112"/>
  <c r="P115"/>
  <c r="P116"/>
  <c r="P117"/>
  <c r="P118"/>
  <c r="P119"/>
  <c r="P122"/>
  <c r="P123"/>
  <c r="P125"/>
  <c r="P127"/>
  <c r="P128"/>
  <c r="P129"/>
  <c r="P130"/>
  <c r="P131"/>
  <c r="P132"/>
  <c r="P133"/>
  <c r="P134"/>
  <c r="P135"/>
  <c r="P139"/>
  <c r="P143"/>
  <c r="P146"/>
  <c r="P147"/>
  <c r="P151"/>
  <c r="P152"/>
  <c r="P153"/>
  <c r="P155"/>
  <c r="P156"/>
  <c r="P158"/>
  <c r="P159"/>
  <c r="P160"/>
  <c r="P161"/>
  <c r="P162"/>
  <c r="P164"/>
  <c r="P165"/>
  <c r="P166"/>
  <c r="P172"/>
  <c r="P173"/>
  <c r="P174"/>
  <c r="P175"/>
  <c r="P179"/>
  <c r="P190"/>
  <c r="P194"/>
  <c r="P196"/>
  <c r="P197"/>
  <c r="P202"/>
  <c r="P205"/>
  <c r="P206"/>
  <c r="P207"/>
  <c r="P209"/>
  <c r="P210"/>
  <c r="P211"/>
  <c r="P212"/>
  <c r="P213"/>
  <c r="P215"/>
  <c r="P221"/>
  <c r="P222"/>
  <c r="P223"/>
  <c r="P224"/>
  <c r="P225"/>
  <c r="P228"/>
  <c r="P229"/>
  <c r="P230"/>
  <c r="P231"/>
  <c r="P234"/>
  <c r="P235"/>
  <c r="P236"/>
  <c r="P237"/>
  <c r="P238"/>
  <c r="P242"/>
  <c r="P243"/>
  <c r="P244"/>
  <c r="P246"/>
  <c r="P249"/>
  <c r="P250"/>
  <c r="P253"/>
  <c r="P256"/>
  <c r="P259"/>
  <c r="P260"/>
  <c r="P261"/>
  <c r="P265"/>
  <c r="P267"/>
  <c r="P270"/>
  <c r="P273"/>
  <c r="P275"/>
  <c r="P277"/>
  <c r="P278"/>
  <c r="P279"/>
  <c r="P280"/>
  <c r="O48"/>
  <c r="Q48"/>
  <c r="S48"/>
  <c r="R252" l="1"/>
  <c r="H202"/>
  <c r="C202"/>
  <c r="P252" l="1"/>
  <c r="T252"/>
  <c r="N202"/>
  <c r="S10" l="1"/>
  <c r="P90" l="1"/>
  <c r="P77" l="1"/>
  <c r="P98"/>
  <c r="P150" l="1"/>
  <c r="T150"/>
  <c r="R150"/>
  <c r="F147" i="4" l="1"/>
  <c r="G148"/>
  <c r="G147" s="1"/>
  <c r="N136"/>
  <c r="O136"/>
  <c r="P136"/>
  <c r="N104"/>
  <c r="O104"/>
  <c r="P104"/>
  <c r="N69"/>
  <c r="O69"/>
  <c r="P69"/>
  <c r="L39"/>
  <c r="G39"/>
  <c r="J19"/>
  <c r="K19"/>
  <c r="L19"/>
  <c r="G19"/>
  <c r="J15"/>
  <c r="L16"/>
  <c r="E15"/>
  <c r="F15"/>
  <c r="G16"/>
  <c r="J10"/>
  <c r="K10"/>
  <c r="L10"/>
  <c r="E10"/>
  <c r="F10"/>
  <c r="G10"/>
  <c r="N17"/>
  <c r="O17"/>
  <c r="P17"/>
  <c r="L15" l="1"/>
  <c r="K15"/>
  <c r="H11" i="1"/>
  <c r="H12"/>
  <c r="H13"/>
  <c r="H14"/>
  <c r="H15"/>
  <c r="H16"/>
  <c r="H17"/>
  <c r="H18"/>
  <c r="H19"/>
  <c r="H20"/>
  <c r="H21"/>
  <c r="H22"/>
  <c r="H27"/>
  <c r="H40"/>
  <c r="H48"/>
  <c r="H51"/>
  <c r="H52"/>
  <c r="H53"/>
  <c r="H55"/>
  <c r="H58"/>
  <c r="H60"/>
  <c r="H63"/>
  <c r="H64"/>
  <c r="H66"/>
  <c r="H70"/>
  <c r="H72"/>
  <c r="H75"/>
  <c r="H76"/>
  <c r="H77"/>
  <c r="H78"/>
  <c r="H79"/>
  <c r="H80"/>
  <c r="H81"/>
  <c r="H82"/>
  <c r="H84"/>
  <c r="H86"/>
  <c r="H88"/>
  <c r="H89"/>
  <c r="H90"/>
  <c r="H93"/>
  <c r="H94"/>
  <c r="H95"/>
  <c r="H96"/>
  <c r="H97"/>
  <c r="H98"/>
  <c r="H99"/>
  <c r="H103"/>
  <c r="H106"/>
  <c r="H109"/>
  <c r="H112"/>
  <c r="H115"/>
  <c r="H116"/>
  <c r="H117"/>
  <c r="H118"/>
  <c r="H119"/>
  <c r="H122"/>
  <c r="H123"/>
  <c r="H128"/>
  <c r="H129"/>
  <c r="H130"/>
  <c r="H131"/>
  <c r="H132"/>
  <c r="H133"/>
  <c r="H134"/>
  <c r="H135"/>
  <c r="H139"/>
  <c r="H143"/>
  <c r="H146"/>
  <c r="H147"/>
  <c r="H151"/>
  <c r="H152"/>
  <c r="H153"/>
  <c r="H155"/>
  <c r="H156"/>
  <c r="H158"/>
  <c r="H159"/>
  <c r="H160"/>
  <c r="H161"/>
  <c r="H162"/>
  <c r="H164"/>
  <c r="H165"/>
  <c r="H166"/>
  <c r="H167"/>
  <c r="H172"/>
  <c r="H173"/>
  <c r="H174"/>
  <c r="H175"/>
  <c r="H176"/>
  <c r="H177"/>
  <c r="H179"/>
  <c r="H194"/>
  <c r="H196"/>
  <c r="H197"/>
  <c r="H198"/>
  <c r="H205"/>
  <c r="H206"/>
  <c r="H207"/>
  <c r="H209"/>
  <c r="H210"/>
  <c r="H211"/>
  <c r="H213"/>
  <c r="H215"/>
  <c r="H221"/>
  <c r="H222"/>
  <c r="H223"/>
  <c r="H224"/>
  <c r="H225"/>
  <c r="H228"/>
  <c r="H229"/>
  <c r="H230"/>
  <c r="H231"/>
  <c r="H233"/>
  <c r="H234"/>
  <c r="H235"/>
  <c r="H236"/>
  <c r="H237"/>
  <c r="H238"/>
  <c r="H242"/>
  <c r="H243"/>
  <c r="H244"/>
  <c r="H246"/>
  <c r="H249"/>
  <c r="H250"/>
  <c r="H256"/>
  <c r="H259"/>
  <c r="H260"/>
  <c r="H261"/>
  <c r="H267"/>
  <c r="H270"/>
  <c r="H273"/>
  <c r="H275"/>
  <c r="C11"/>
  <c r="C12"/>
  <c r="C13"/>
  <c r="C14"/>
  <c r="C15"/>
  <c r="C16"/>
  <c r="C17"/>
  <c r="C18"/>
  <c r="C19"/>
  <c r="C20"/>
  <c r="C21"/>
  <c r="C22"/>
  <c r="C27"/>
  <c r="C35"/>
  <c r="N35" s="1"/>
  <c r="C40"/>
  <c r="C48"/>
  <c r="C51"/>
  <c r="C52"/>
  <c r="C53"/>
  <c r="C55"/>
  <c r="C58"/>
  <c r="C60"/>
  <c r="C63"/>
  <c r="C64"/>
  <c r="C66"/>
  <c r="C70"/>
  <c r="C72"/>
  <c r="C75"/>
  <c r="C76"/>
  <c r="C77"/>
  <c r="C78"/>
  <c r="C79"/>
  <c r="C80"/>
  <c r="C81"/>
  <c r="C82"/>
  <c r="C84"/>
  <c r="C86"/>
  <c r="C88"/>
  <c r="C89"/>
  <c r="C90"/>
  <c r="C91"/>
  <c r="C93"/>
  <c r="C94"/>
  <c r="C95"/>
  <c r="C96"/>
  <c r="C97"/>
  <c r="C98"/>
  <c r="C99"/>
  <c r="C103"/>
  <c r="C106"/>
  <c r="C109"/>
  <c r="C112"/>
  <c r="C115"/>
  <c r="N115" s="1"/>
  <c r="C116"/>
  <c r="C117"/>
  <c r="C119"/>
  <c r="C122"/>
  <c r="C123"/>
  <c r="C125"/>
  <c r="C128"/>
  <c r="C129"/>
  <c r="C130"/>
  <c r="C131"/>
  <c r="C132"/>
  <c r="C133"/>
  <c r="C134"/>
  <c r="C135"/>
  <c r="C139"/>
  <c r="C143"/>
  <c r="C146"/>
  <c r="C147"/>
  <c r="C151"/>
  <c r="C152"/>
  <c r="C153"/>
  <c r="C155"/>
  <c r="C156"/>
  <c r="C158"/>
  <c r="C159"/>
  <c r="C160"/>
  <c r="C161"/>
  <c r="C162"/>
  <c r="C164"/>
  <c r="C165"/>
  <c r="C166"/>
  <c r="C172"/>
  <c r="C173"/>
  <c r="C174"/>
  <c r="C175"/>
  <c r="C176"/>
  <c r="C177"/>
  <c r="C179"/>
  <c r="C190"/>
  <c r="C194"/>
  <c r="C196"/>
  <c r="C197"/>
  <c r="C205"/>
  <c r="C206"/>
  <c r="C207"/>
  <c r="C210"/>
  <c r="N210" s="1"/>
  <c r="C211"/>
  <c r="C212"/>
  <c r="C213"/>
  <c r="C215"/>
  <c r="C221"/>
  <c r="C222"/>
  <c r="C223"/>
  <c r="C224"/>
  <c r="C225"/>
  <c r="C228"/>
  <c r="C229"/>
  <c r="C230"/>
  <c r="C231"/>
  <c r="C234"/>
  <c r="C235"/>
  <c r="C236"/>
  <c r="C237"/>
  <c r="C238"/>
  <c r="C242"/>
  <c r="C243"/>
  <c r="C244"/>
  <c r="C246"/>
  <c r="C249"/>
  <c r="C250"/>
  <c r="C253"/>
  <c r="C256"/>
  <c r="C259"/>
  <c r="C260"/>
  <c r="C261"/>
  <c r="C265"/>
  <c r="C267"/>
  <c r="C270"/>
  <c r="C273"/>
  <c r="C275"/>
  <c r="N128" l="1"/>
  <c r="N156"/>
  <c r="N196"/>
  <c r="N79"/>
  <c r="N135"/>
  <c r="N96"/>
  <c r="N117"/>
  <c r="N64"/>
  <c r="N215"/>
  <c r="M189"/>
  <c r="M167"/>
  <c r="N167"/>
  <c r="N133"/>
  <c r="N48"/>
  <c r="N158"/>
  <c r="N143"/>
  <c r="N155"/>
  <c r="N250"/>
  <c r="N75"/>
  <c r="N88"/>
  <c r="N21"/>
  <c r="N17"/>
  <c r="N13"/>
  <c r="N60"/>
  <c r="N55"/>
  <c r="N53"/>
  <c r="N109"/>
  <c r="N98"/>
  <c r="N91"/>
  <c r="N84"/>
  <c r="N146"/>
  <c r="N134"/>
  <c r="N273"/>
  <c r="N176"/>
  <c r="N174"/>
  <c r="N173"/>
  <c r="N177"/>
  <c r="N166"/>
  <c r="N164"/>
  <c r="N225"/>
  <c r="N198"/>
  <c r="N236"/>
  <c r="N267"/>
  <c r="N259"/>
  <c r="N162"/>
  <c r="N243"/>
  <c r="N231"/>
  <c r="N260"/>
  <c r="N237"/>
  <c r="N223"/>
  <c r="N207"/>
  <c r="N194"/>
  <c r="N179"/>
  <c r="N244"/>
  <c r="N228"/>
  <c r="N165"/>
  <c r="N161"/>
  <c r="N153"/>
  <c r="N129"/>
  <c r="N112"/>
  <c r="N99"/>
  <c r="N95"/>
  <c r="N80"/>
  <c r="N76"/>
  <c r="N66"/>
  <c r="N58"/>
  <c r="N40"/>
  <c r="N22"/>
  <c r="N18"/>
  <c r="N14"/>
  <c r="N10"/>
  <c r="N253"/>
  <c r="N211"/>
  <c r="N118"/>
  <c r="M177"/>
  <c r="M176"/>
  <c r="N172"/>
  <c r="N206"/>
  <c r="N270"/>
  <c r="N265"/>
  <c r="N256"/>
  <c r="N242"/>
  <c r="N224"/>
  <c r="N221"/>
  <c r="N205"/>
  <c r="N190"/>
  <c r="N175"/>
  <c r="N275"/>
  <c r="N246"/>
  <c r="N238"/>
  <c r="N234"/>
  <c r="N229"/>
  <c r="N212"/>
  <c r="N209"/>
  <c r="N197"/>
  <c r="N261"/>
  <c r="N151"/>
  <c r="N152"/>
  <c r="N147"/>
  <c r="N130"/>
  <c r="N119"/>
  <c r="N132"/>
  <c r="N131"/>
  <c r="N116"/>
  <c r="N123"/>
  <c r="N125"/>
  <c r="N103"/>
  <c r="N106"/>
  <c r="N90"/>
  <c r="N51"/>
  <c r="N52"/>
  <c r="N97"/>
  <c r="N93"/>
  <c r="N89"/>
  <c r="N86"/>
  <c r="N81"/>
  <c r="N77"/>
  <c r="N70"/>
  <c r="N94"/>
  <c r="N249"/>
  <c r="N235"/>
  <c r="N230"/>
  <c r="N213"/>
  <c r="N159"/>
  <c r="N160"/>
  <c r="N139"/>
  <c r="N82"/>
  <c r="N78"/>
  <c r="N72"/>
  <c r="N63"/>
  <c r="N27"/>
  <c r="N20"/>
  <c r="N16"/>
  <c r="N12"/>
  <c r="N19"/>
  <c r="N15"/>
  <c r="N11"/>
  <c r="N222"/>
  <c r="N122"/>
  <c r="M48"/>
  <c r="M103"/>
  <c r="O93"/>
  <c r="Q93"/>
  <c r="S93"/>
  <c r="O78" l="1"/>
  <c r="Q78"/>
  <c r="S78"/>
  <c r="J130" i="4" l="1"/>
  <c r="R181" i="1" l="1"/>
  <c r="N112" i="4"/>
  <c r="O112"/>
  <c r="P112"/>
  <c r="H69" i="1" l="1"/>
  <c r="L69"/>
  <c r="G69"/>
  <c r="R69" l="1"/>
  <c r="T69"/>
  <c r="C127" l="1"/>
  <c r="N127" s="1"/>
  <c r="R127"/>
  <c r="L189"/>
  <c r="O196"/>
  <c r="Q196"/>
  <c r="S196"/>
  <c r="O197"/>
  <c r="Q197"/>
  <c r="S197"/>
  <c r="O198"/>
  <c r="Q198"/>
  <c r="S198"/>
  <c r="M198" l="1"/>
  <c r="O190" l="1"/>
  <c r="Q190"/>
  <c r="S190"/>
  <c r="O172" l="1"/>
  <c r="Q172"/>
  <c r="N9" i="4" l="1"/>
  <c r="O9"/>
  <c r="O10"/>
  <c r="N11"/>
  <c r="O11"/>
  <c r="N12"/>
  <c r="O12"/>
  <c r="N13"/>
  <c r="O13"/>
  <c r="N14"/>
  <c r="O14"/>
  <c r="O16"/>
  <c r="O19"/>
  <c r="N28"/>
  <c r="O28"/>
  <c r="N29"/>
  <c r="O29"/>
  <c r="N32"/>
  <c r="O32"/>
  <c r="N33"/>
  <c r="O33"/>
  <c r="N38"/>
  <c r="O38"/>
  <c r="O39"/>
  <c r="N40"/>
  <c r="O40"/>
  <c r="N41"/>
  <c r="O41"/>
  <c r="N48"/>
  <c r="O48"/>
  <c r="N49"/>
  <c r="O49"/>
  <c r="N52"/>
  <c r="O52"/>
  <c r="N53"/>
  <c r="O53"/>
  <c r="N55"/>
  <c r="O55"/>
  <c r="N56"/>
  <c r="O56"/>
  <c r="N65"/>
  <c r="O65"/>
  <c r="N66"/>
  <c r="O66"/>
  <c r="O70"/>
  <c r="N74"/>
  <c r="O74"/>
  <c r="N77"/>
  <c r="O77"/>
  <c r="N78"/>
  <c r="O78"/>
  <c r="N79"/>
  <c r="O79"/>
  <c r="N80"/>
  <c r="O80"/>
  <c r="N85"/>
  <c r="O85"/>
  <c r="N86"/>
  <c r="O86"/>
  <c r="N89"/>
  <c r="O89"/>
  <c r="N90"/>
  <c r="O90"/>
  <c r="N95"/>
  <c r="O95"/>
  <c r="N98"/>
  <c r="O98"/>
  <c r="N99"/>
  <c r="O99"/>
  <c r="N101"/>
  <c r="O101"/>
  <c r="N102"/>
  <c r="O102"/>
  <c r="N103"/>
  <c r="O103"/>
  <c r="N107"/>
  <c r="O107"/>
  <c r="N108"/>
  <c r="O108"/>
  <c r="N111"/>
  <c r="O111"/>
  <c r="N116"/>
  <c r="O116"/>
  <c r="N119"/>
  <c r="O119"/>
  <c r="N120"/>
  <c r="O120"/>
  <c r="N121"/>
  <c r="O121"/>
  <c r="N122"/>
  <c r="O122"/>
  <c r="N123"/>
  <c r="O123"/>
  <c r="N127"/>
  <c r="O127"/>
  <c r="N131"/>
  <c r="O131"/>
  <c r="N132"/>
  <c r="O132"/>
  <c r="P127"/>
  <c r="H127"/>
  <c r="C127"/>
  <c r="M127" l="1"/>
  <c r="H104"/>
  <c r="C104"/>
  <c r="I76"/>
  <c r="I73" s="1"/>
  <c r="P80"/>
  <c r="H80"/>
  <c r="C80"/>
  <c r="M104" l="1"/>
  <c r="N76"/>
  <c r="M80"/>
  <c r="P65" l="1"/>
  <c r="P40" l="1"/>
  <c r="P41"/>
  <c r="R157" i="1" l="1"/>
  <c r="T157"/>
  <c r="G157"/>
  <c r="T154"/>
  <c r="G154"/>
  <c r="P154"/>
  <c r="G144"/>
  <c r="E142"/>
  <c r="F142"/>
  <c r="G142"/>
  <c r="G149" l="1"/>
  <c r="G141"/>
  <c r="R142"/>
  <c r="E141"/>
  <c r="T142"/>
  <c r="F141"/>
  <c r="G111"/>
  <c r="L9" l="1"/>
  <c r="G9"/>
  <c r="R47" l="1"/>
  <c r="O40"/>
  <c r="T47" l="1"/>
  <c r="H47"/>
  <c r="L148" i="4"/>
  <c r="I147"/>
  <c r="P146"/>
  <c r="O146"/>
  <c r="N146"/>
  <c r="H146"/>
  <c r="C146"/>
  <c r="P145"/>
  <c r="O145"/>
  <c r="N145"/>
  <c r="H145"/>
  <c r="C145"/>
  <c r="L144"/>
  <c r="K144"/>
  <c r="O148" l="1"/>
  <c r="J147"/>
  <c r="P148"/>
  <c r="K147"/>
  <c r="C147"/>
  <c r="D147"/>
  <c r="N148"/>
  <c r="M145"/>
  <c r="M146"/>
  <c r="J144"/>
  <c r="J143" s="1"/>
  <c r="I144"/>
  <c r="G144"/>
  <c r="F144"/>
  <c r="P144" s="1"/>
  <c r="E144"/>
  <c r="E143" s="1"/>
  <c r="K143"/>
  <c r="M148" l="1"/>
  <c r="H147"/>
  <c r="N147"/>
  <c r="H144"/>
  <c r="C144"/>
  <c r="P147"/>
  <c r="O147" s="1"/>
  <c r="O144"/>
  <c r="I143"/>
  <c r="O143"/>
  <c r="F143"/>
  <c r="P143" s="1"/>
  <c r="D143"/>
  <c r="N144"/>
  <c r="K142"/>
  <c r="J142"/>
  <c r="E142"/>
  <c r="P141"/>
  <c r="O141"/>
  <c r="N141"/>
  <c r="H141"/>
  <c r="C141"/>
  <c r="P140"/>
  <c r="O140"/>
  <c r="N140"/>
  <c r="H140"/>
  <c r="C140"/>
  <c r="P139"/>
  <c r="O139"/>
  <c r="N139"/>
  <c r="H139"/>
  <c r="C139"/>
  <c r="L138"/>
  <c r="K138"/>
  <c r="J138"/>
  <c r="G138"/>
  <c r="G137" s="1"/>
  <c r="F138"/>
  <c r="F137" s="1"/>
  <c r="E138"/>
  <c r="E137" s="1"/>
  <c r="D138"/>
  <c r="D137" s="1"/>
  <c r="C143" l="1"/>
  <c r="D142"/>
  <c r="H138"/>
  <c r="M144"/>
  <c r="C138"/>
  <c r="C137" s="1"/>
  <c r="N138"/>
  <c r="M140"/>
  <c r="M139"/>
  <c r="N143"/>
  <c r="O142"/>
  <c r="P138"/>
  <c r="O138" s="1"/>
  <c r="M141"/>
  <c r="I142"/>
  <c r="H142" s="1"/>
  <c r="M138" l="1"/>
  <c r="N142"/>
  <c r="H136"/>
  <c r="C136"/>
  <c r="G135"/>
  <c r="F135"/>
  <c r="E135"/>
  <c r="M136" l="1"/>
  <c r="N135"/>
  <c r="F134"/>
  <c r="E134" s="1"/>
  <c r="D134" l="1"/>
  <c r="D133" s="1"/>
  <c r="C135"/>
  <c r="E133"/>
  <c r="P132"/>
  <c r="H132"/>
  <c r="C132"/>
  <c r="P131"/>
  <c r="H131"/>
  <c r="C131"/>
  <c r="L130"/>
  <c r="K130"/>
  <c r="I130"/>
  <c r="G130"/>
  <c r="F130"/>
  <c r="E130"/>
  <c r="E129" s="1"/>
  <c r="E128" s="1"/>
  <c r="D130"/>
  <c r="D129" s="1"/>
  <c r="P123"/>
  <c r="H123"/>
  <c r="C123"/>
  <c r="P122"/>
  <c r="H122"/>
  <c r="C122"/>
  <c r="P121"/>
  <c r="H121"/>
  <c r="C121"/>
  <c r="P120"/>
  <c r="H120"/>
  <c r="C120"/>
  <c r="P119"/>
  <c r="H119"/>
  <c r="C119"/>
  <c r="L118"/>
  <c r="G118"/>
  <c r="P116"/>
  <c r="H116"/>
  <c r="C116"/>
  <c r="H112"/>
  <c r="C112"/>
  <c r="P111"/>
  <c r="H111"/>
  <c r="C111"/>
  <c r="L110"/>
  <c r="K110"/>
  <c r="J110"/>
  <c r="I110"/>
  <c r="G110"/>
  <c r="F110"/>
  <c r="E110"/>
  <c r="P108"/>
  <c r="H108"/>
  <c r="C108"/>
  <c r="P107"/>
  <c r="H107"/>
  <c r="C107"/>
  <c r="L106"/>
  <c r="K106"/>
  <c r="J106"/>
  <c r="I106"/>
  <c r="G106"/>
  <c r="F106"/>
  <c r="P106" s="1"/>
  <c r="E106"/>
  <c r="D106"/>
  <c r="D105" s="1"/>
  <c r="D87" s="1"/>
  <c r="P103"/>
  <c r="H103"/>
  <c r="C103"/>
  <c r="P102"/>
  <c r="H102"/>
  <c r="C102"/>
  <c r="P101"/>
  <c r="H101"/>
  <c r="C101"/>
  <c r="P99"/>
  <c r="H99"/>
  <c r="C99"/>
  <c r="P98"/>
  <c r="H98"/>
  <c r="C98"/>
  <c r="P95"/>
  <c r="H95"/>
  <c r="C95"/>
  <c r="P90"/>
  <c r="H90"/>
  <c r="P89"/>
  <c r="H89"/>
  <c r="C89"/>
  <c r="L88"/>
  <c r="K88"/>
  <c r="J88"/>
  <c r="I88"/>
  <c r="G88"/>
  <c r="F88"/>
  <c r="E88"/>
  <c r="E115" l="1"/>
  <c r="M112"/>
  <c r="N88"/>
  <c r="N110"/>
  <c r="O118"/>
  <c r="O130"/>
  <c r="N130"/>
  <c r="O110"/>
  <c r="O97"/>
  <c r="O88"/>
  <c r="O106"/>
  <c r="N106"/>
  <c r="P88"/>
  <c r="M108"/>
  <c r="M98"/>
  <c r="M89"/>
  <c r="M107"/>
  <c r="C88"/>
  <c r="M90"/>
  <c r="M99"/>
  <c r="M103"/>
  <c r="M111"/>
  <c r="M95"/>
  <c r="M102"/>
  <c r="C130"/>
  <c r="P97"/>
  <c r="M101"/>
  <c r="C106"/>
  <c r="D109"/>
  <c r="H97"/>
  <c r="M116"/>
  <c r="P130"/>
  <c r="M132"/>
  <c r="M121"/>
  <c r="M131"/>
  <c r="H88"/>
  <c r="H106"/>
  <c r="H130"/>
  <c r="M119"/>
  <c r="M122"/>
  <c r="C118"/>
  <c r="M123"/>
  <c r="M120"/>
  <c r="P118"/>
  <c r="P110"/>
  <c r="H110"/>
  <c r="C110"/>
  <c r="P86"/>
  <c r="H86"/>
  <c r="C86"/>
  <c r="P85"/>
  <c r="H85"/>
  <c r="C85"/>
  <c r="L84"/>
  <c r="K84"/>
  <c r="J84"/>
  <c r="I84"/>
  <c r="G84"/>
  <c r="G83" s="1"/>
  <c r="F84"/>
  <c r="E84"/>
  <c r="E83" s="1"/>
  <c r="D84"/>
  <c r="I83" l="1"/>
  <c r="N84"/>
  <c r="O84"/>
  <c r="M130"/>
  <c r="M88"/>
  <c r="D83"/>
  <c r="M86"/>
  <c r="M85"/>
  <c r="F83"/>
  <c r="F82" s="1"/>
  <c r="H84"/>
  <c r="P84"/>
  <c r="M106"/>
  <c r="C84"/>
  <c r="M110"/>
  <c r="E109"/>
  <c r="P79"/>
  <c r="H79"/>
  <c r="C79"/>
  <c r="P78"/>
  <c r="H78"/>
  <c r="C78"/>
  <c r="P77"/>
  <c r="H77"/>
  <c r="C77"/>
  <c r="L76"/>
  <c r="L73" s="1"/>
  <c r="K76"/>
  <c r="K73" s="1"/>
  <c r="J76"/>
  <c r="J73" s="1"/>
  <c r="G76"/>
  <c r="G73" s="1"/>
  <c r="F76"/>
  <c r="P74"/>
  <c r="H74"/>
  <c r="C74"/>
  <c r="P70"/>
  <c r="H70"/>
  <c r="H69"/>
  <c r="C69"/>
  <c r="L68"/>
  <c r="K68"/>
  <c r="J68"/>
  <c r="I68"/>
  <c r="G68"/>
  <c r="F68"/>
  <c r="E68"/>
  <c r="P66"/>
  <c r="H66"/>
  <c r="C66"/>
  <c r="H65"/>
  <c r="C65"/>
  <c r="L64"/>
  <c r="L63" s="1"/>
  <c r="K64"/>
  <c r="J64"/>
  <c r="I64"/>
  <c r="G64"/>
  <c r="F64"/>
  <c r="E64"/>
  <c r="D64"/>
  <c r="P56"/>
  <c r="H56"/>
  <c r="C56"/>
  <c r="P55"/>
  <c r="H55"/>
  <c r="C55"/>
  <c r="L54"/>
  <c r="G54"/>
  <c r="P53"/>
  <c r="H53"/>
  <c r="C53"/>
  <c r="P52"/>
  <c r="H52"/>
  <c r="C52"/>
  <c r="L51"/>
  <c r="K51"/>
  <c r="J51"/>
  <c r="I51"/>
  <c r="G51"/>
  <c r="F51"/>
  <c r="E51"/>
  <c r="D51"/>
  <c r="C82" l="1"/>
  <c r="M82" s="1"/>
  <c r="F81"/>
  <c r="P82"/>
  <c r="M69"/>
  <c r="C83"/>
  <c r="O68"/>
  <c r="O76"/>
  <c r="N83"/>
  <c r="O64"/>
  <c r="M65"/>
  <c r="N64"/>
  <c r="O54"/>
  <c r="O51"/>
  <c r="N51"/>
  <c r="M74"/>
  <c r="M78"/>
  <c r="K63"/>
  <c r="K50" s="1"/>
  <c r="P64"/>
  <c r="M56"/>
  <c r="M84"/>
  <c r="P76"/>
  <c r="M66"/>
  <c r="C76"/>
  <c r="H76"/>
  <c r="M79"/>
  <c r="H68"/>
  <c r="M77"/>
  <c r="H64"/>
  <c r="P51"/>
  <c r="P68"/>
  <c r="C64"/>
  <c r="C51"/>
  <c r="M53"/>
  <c r="C54"/>
  <c r="J63"/>
  <c r="P54"/>
  <c r="M55"/>
  <c r="M52"/>
  <c r="H51"/>
  <c r="L50"/>
  <c r="P49"/>
  <c r="H49"/>
  <c r="C49"/>
  <c r="P48"/>
  <c r="H48"/>
  <c r="C48"/>
  <c r="L47"/>
  <c r="L46" s="1"/>
  <c r="K47"/>
  <c r="K46" s="1"/>
  <c r="J47"/>
  <c r="I47"/>
  <c r="G47"/>
  <c r="F47"/>
  <c r="F46" s="1"/>
  <c r="E47"/>
  <c r="D47"/>
  <c r="H42"/>
  <c r="C42"/>
  <c r="H41"/>
  <c r="C41"/>
  <c r="H40"/>
  <c r="C40"/>
  <c r="P39"/>
  <c r="H39"/>
  <c r="P38"/>
  <c r="C38"/>
  <c r="K37"/>
  <c r="J37"/>
  <c r="G37"/>
  <c r="P33"/>
  <c r="H33"/>
  <c r="C33"/>
  <c r="P32"/>
  <c r="H32"/>
  <c r="C32"/>
  <c r="L31"/>
  <c r="K31"/>
  <c r="J31"/>
  <c r="I31"/>
  <c r="G31"/>
  <c r="F31"/>
  <c r="E31"/>
  <c r="D31"/>
  <c r="P29"/>
  <c r="C29"/>
  <c r="P28"/>
  <c r="C28"/>
  <c r="K27"/>
  <c r="J27"/>
  <c r="I27"/>
  <c r="G27"/>
  <c r="F27"/>
  <c r="E27"/>
  <c r="D27"/>
  <c r="H22"/>
  <c r="C22"/>
  <c r="H21"/>
  <c r="C21"/>
  <c r="C81" l="1"/>
  <c r="M81" s="1"/>
  <c r="P81"/>
  <c r="F73"/>
  <c r="D26"/>
  <c r="C27"/>
  <c r="M21"/>
  <c r="M22"/>
  <c r="P31"/>
  <c r="N27"/>
  <c r="J26"/>
  <c r="O27"/>
  <c r="J46"/>
  <c r="J30" s="1"/>
  <c r="O47"/>
  <c r="N47"/>
  <c r="J50"/>
  <c r="H54"/>
  <c r="M54" s="1"/>
  <c r="N54"/>
  <c r="O37"/>
  <c r="O31"/>
  <c r="N31"/>
  <c r="M76"/>
  <c r="M64"/>
  <c r="M51"/>
  <c r="M41"/>
  <c r="M49"/>
  <c r="M40"/>
  <c r="M42"/>
  <c r="M48"/>
  <c r="M32"/>
  <c r="C47"/>
  <c r="H47"/>
  <c r="P47"/>
  <c r="P46"/>
  <c r="K30"/>
  <c r="O94"/>
  <c r="I46"/>
  <c r="E46"/>
  <c r="D46" s="1"/>
  <c r="P37"/>
  <c r="F30"/>
  <c r="C31"/>
  <c r="M33"/>
  <c r="H31"/>
  <c r="K26"/>
  <c r="I26"/>
  <c r="P27"/>
  <c r="I63"/>
  <c r="I50" s="1"/>
  <c r="H20"/>
  <c r="C20"/>
  <c r="P19"/>
  <c r="N26" l="1"/>
  <c r="M20"/>
  <c r="N46"/>
  <c r="O46"/>
  <c r="P30"/>
  <c r="E30"/>
  <c r="O30" s="1"/>
  <c r="M47"/>
  <c r="I30"/>
  <c r="H46"/>
  <c r="M31"/>
  <c r="H63"/>
  <c r="C19"/>
  <c r="H17"/>
  <c r="C17"/>
  <c r="P16"/>
  <c r="M17" l="1"/>
  <c r="G46"/>
  <c r="G26"/>
  <c r="F26" s="1"/>
  <c r="G63"/>
  <c r="H50"/>
  <c r="G15"/>
  <c r="C16" l="1"/>
  <c r="C15"/>
  <c r="N16"/>
  <c r="O15"/>
  <c r="G30"/>
  <c r="C46"/>
  <c r="P15"/>
  <c r="E26"/>
  <c r="O26" s="1"/>
  <c r="P26"/>
  <c r="H16"/>
  <c r="F63"/>
  <c r="G50"/>
  <c r="P14"/>
  <c r="H14"/>
  <c r="C14"/>
  <c r="P13"/>
  <c r="H13"/>
  <c r="C13"/>
  <c r="P12"/>
  <c r="M16" l="1"/>
  <c r="M46"/>
  <c r="P94"/>
  <c r="C26"/>
  <c r="M13"/>
  <c r="M14"/>
  <c r="E63"/>
  <c r="O63" s="1"/>
  <c r="F50"/>
  <c r="P63"/>
  <c r="H12"/>
  <c r="C12"/>
  <c r="P11"/>
  <c r="H11"/>
  <c r="C11"/>
  <c r="P10"/>
  <c r="M11" l="1"/>
  <c r="M12"/>
  <c r="D63"/>
  <c r="N63" s="1"/>
  <c r="E50"/>
  <c r="O50" s="1"/>
  <c r="P50"/>
  <c r="I10"/>
  <c r="D10"/>
  <c r="P9"/>
  <c r="C10" l="1"/>
  <c r="D8"/>
  <c r="N10"/>
  <c r="H10"/>
  <c r="C63"/>
  <c r="D50"/>
  <c r="N50" s="1"/>
  <c r="H9"/>
  <c r="C9"/>
  <c r="M10" l="1"/>
  <c r="M9"/>
  <c r="C50"/>
  <c r="M50" s="1"/>
  <c r="M63"/>
  <c r="L8" l="1"/>
  <c r="K8"/>
  <c r="J8"/>
  <c r="I8"/>
  <c r="G8"/>
  <c r="F8"/>
  <c r="E8"/>
  <c r="E7" s="1"/>
  <c r="O8" l="1"/>
  <c r="P8"/>
  <c r="H8"/>
  <c r="C8" l="1"/>
  <c r="M8" s="1"/>
  <c r="D7"/>
  <c r="N8"/>
  <c r="K7"/>
  <c r="G7"/>
  <c r="F7"/>
  <c r="C7" l="1"/>
  <c r="J7"/>
  <c r="O7" s="1"/>
  <c r="P7"/>
  <c r="S280" i="1" l="1"/>
  <c r="Q280"/>
  <c r="O280"/>
  <c r="H280"/>
  <c r="C280"/>
  <c r="S279"/>
  <c r="Q279"/>
  <c r="O279"/>
  <c r="H279"/>
  <c r="C279"/>
  <c r="S278"/>
  <c r="Q278"/>
  <c r="O278"/>
  <c r="H278"/>
  <c r="C278"/>
  <c r="S277"/>
  <c r="Q277"/>
  <c r="O277"/>
  <c r="H277"/>
  <c r="C277"/>
  <c r="L276"/>
  <c r="N277" l="1"/>
  <c r="N280"/>
  <c r="N279"/>
  <c r="N278"/>
  <c r="M279"/>
  <c r="M280"/>
  <c r="M278"/>
  <c r="M277"/>
  <c r="H276"/>
  <c r="G276" l="1"/>
  <c r="S276" l="1"/>
  <c r="T276"/>
  <c r="P276"/>
  <c r="S273"/>
  <c r="Q273"/>
  <c r="O273"/>
  <c r="L272"/>
  <c r="K272"/>
  <c r="J272"/>
  <c r="I272"/>
  <c r="G272"/>
  <c r="F272"/>
  <c r="E272"/>
  <c r="D272"/>
  <c r="D268" s="1"/>
  <c r="T272" l="1"/>
  <c r="R272"/>
  <c r="P272"/>
  <c r="Q276"/>
  <c r="R276"/>
  <c r="O276"/>
  <c r="C276"/>
  <c r="C272"/>
  <c r="H272"/>
  <c r="S272"/>
  <c r="Q272"/>
  <c r="O272" s="1"/>
  <c r="M273"/>
  <c r="S270"/>
  <c r="Q270"/>
  <c r="O270"/>
  <c r="N272" l="1"/>
  <c r="M276"/>
  <c r="N276"/>
  <c r="M272"/>
  <c r="M270"/>
  <c r="L269"/>
  <c r="G269"/>
  <c r="T269" l="1"/>
  <c r="R269"/>
  <c r="P269"/>
  <c r="C269"/>
  <c r="O269"/>
  <c r="S269"/>
  <c r="Q269"/>
  <c r="L268"/>
  <c r="K268"/>
  <c r="J268"/>
  <c r="I268"/>
  <c r="G268"/>
  <c r="F268"/>
  <c r="E268"/>
  <c r="S267"/>
  <c r="Q267"/>
  <c r="O267"/>
  <c r="S265"/>
  <c r="Q265"/>
  <c r="O265"/>
  <c r="G264"/>
  <c r="S261"/>
  <c r="Q261"/>
  <c r="O261"/>
  <c r="S260"/>
  <c r="Q260"/>
  <c r="O260"/>
  <c r="S259"/>
  <c r="Q259"/>
  <c r="O259"/>
  <c r="L257"/>
  <c r="G257"/>
  <c r="R257"/>
  <c r="S256"/>
  <c r="Q256"/>
  <c r="O256"/>
  <c r="R268" l="1"/>
  <c r="P257"/>
  <c r="P264"/>
  <c r="T268"/>
  <c r="P268"/>
  <c r="T264"/>
  <c r="T257"/>
  <c r="R264"/>
  <c r="N269"/>
  <c r="C268"/>
  <c r="H268"/>
  <c r="C257"/>
  <c r="H257"/>
  <c r="C264"/>
  <c r="H264"/>
  <c r="M269"/>
  <c r="M256"/>
  <c r="O268"/>
  <c r="S264"/>
  <c r="Q264"/>
  <c r="Q268"/>
  <c r="S268"/>
  <c r="O264"/>
  <c r="M265"/>
  <c r="S257"/>
  <c r="Q257" s="1"/>
  <c r="O257" s="1"/>
  <c r="M261"/>
  <c r="M260"/>
  <c r="M267"/>
  <c r="M259"/>
  <c r="N257" l="1"/>
  <c r="N268"/>
  <c r="N264"/>
  <c r="M268"/>
  <c r="M257"/>
  <c r="M264"/>
  <c r="S253" l="1"/>
  <c r="Q253"/>
  <c r="O253"/>
  <c r="S250"/>
  <c r="Q250"/>
  <c r="Q249"/>
  <c r="L247"/>
  <c r="G247"/>
  <c r="S246"/>
  <c r="Q246"/>
  <c r="O246"/>
  <c r="S244"/>
  <c r="Q244"/>
  <c r="O244"/>
  <c r="S243"/>
  <c r="Q243"/>
  <c r="O243"/>
  <c r="S242"/>
  <c r="Q242"/>
  <c r="P241"/>
  <c r="L241"/>
  <c r="G241"/>
  <c r="S238"/>
  <c r="Q238"/>
  <c r="O238"/>
  <c r="S237"/>
  <c r="Q237"/>
  <c r="O237"/>
  <c r="S236"/>
  <c r="Q236"/>
  <c r="O236"/>
  <c r="S235"/>
  <c r="Q235"/>
  <c r="O235"/>
  <c r="S234"/>
  <c r="Q234"/>
  <c r="O234"/>
  <c r="S233"/>
  <c r="Q233"/>
  <c r="S231"/>
  <c r="Q231"/>
  <c r="O231"/>
  <c r="S230"/>
  <c r="Q230"/>
  <c r="O230"/>
  <c r="S229"/>
  <c r="Q229"/>
  <c r="O229"/>
  <c r="S228"/>
  <c r="Q228"/>
  <c r="O228"/>
  <c r="L227"/>
  <c r="G227"/>
  <c r="S225"/>
  <c r="Q225"/>
  <c r="O225"/>
  <c r="S224"/>
  <c r="Q224"/>
  <c r="O224"/>
  <c r="S223"/>
  <c r="Q223"/>
  <c r="O223"/>
  <c r="S222"/>
  <c r="Q222"/>
  <c r="O222"/>
  <c r="T247" l="1"/>
  <c r="R227"/>
  <c r="T241"/>
  <c r="R247"/>
  <c r="R241"/>
  <c r="S227"/>
  <c r="T227"/>
  <c r="C241"/>
  <c r="H241"/>
  <c r="H227"/>
  <c r="H247"/>
  <c r="Q247"/>
  <c r="O242"/>
  <c r="S241"/>
  <c r="M242"/>
  <c r="O241"/>
  <c r="M238"/>
  <c r="M228"/>
  <c r="M230"/>
  <c r="M234"/>
  <c r="M231"/>
  <c r="M236"/>
  <c r="M229"/>
  <c r="M237"/>
  <c r="S247"/>
  <c r="M223"/>
  <c r="G251"/>
  <c r="M235"/>
  <c r="Q227"/>
  <c r="Q241"/>
  <c r="M246"/>
  <c r="M225"/>
  <c r="M224"/>
  <c r="M243"/>
  <c r="M253"/>
  <c r="M244"/>
  <c r="S221"/>
  <c r="Q221"/>
  <c r="O221"/>
  <c r="L220"/>
  <c r="N241" l="1"/>
  <c r="C252"/>
  <c r="H252"/>
  <c r="Q252"/>
  <c r="Q251"/>
  <c r="M241"/>
  <c r="M222"/>
  <c r="O252"/>
  <c r="M221"/>
  <c r="S252"/>
  <c r="S251"/>
  <c r="G220"/>
  <c r="L216"/>
  <c r="S215"/>
  <c r="Q215"/>
  <c r="O215"/>
  <c r="S213"/>
  <c r="Q213"/>
  <c r="O213"/>
  <c r="S212"/>
  <c r="Q212"/>
  <c r="O212"/>
  <c r="S211"/>
  <c r="Q211"/>
  <c r="O211"/>
  <c r="S210"/>
  <c r="Q210"/>
  <c r="O210"/>
  <c r="S209"/>
  <c r="Q209"/>
  <c r="O209"/>
  <c r="L208"/>
  <c r="G208"/>
  <c r="F208"/>
  <c r="S207"/>
  <c r="Q207"/>
  <c r="O207"/>
  <c r="S206"/>
  <c r="Q206"/>
  <c r="O206"/>
  <c r="S205"/>
  <c r="Q205"/>
  <c r="O205"/>
  <c r="L204"/>
  <c r="G204"/>
  <c r="G188" s="1"/>
  <c r="R204" l="1"/>
  <c r="R208"/>
  <c r="P208"/>
  <c r="N252"/>
  <c r="T208"/>
  <c r="P204"/>
  <c r="T204"/>
  <c r="R251"/>
  <c r="T251"/>
  <c r="S220"/>
  <c r="T220"/>
  <c r="Q220"/>
  <c r="R220"/>
  <c r="C251"/>
  <c r="P251"/>
  <c r="H220"/>
  <c r="P220"/>
  <c r="C220"/>
  <c r="C208"/>
  <c r="H208"/>
  <c r="I216"/>
  <c r="H204"/>
  <c r="C204"/>
  <c r="H251"/>
  <c r="S204"/>
  <c r="G216"/>
  <c r="E216"/>
  <c r="S208"/>
  <c r="Q208"/>
  <c r="M211"/>
  <c r="O208"/>
  <c r="O220"/>
  <c r="F216"/>
  <c r="J216"/>
  <c r="Q204"/>
  <c r="M207"/>
  <c r="O204"/>
  <c r="O251"/>
  <c r="M205"/>
  <c r="M213"/>
  <c r="K216"/>
  <c r="M252"/>
  <c r="M209"/>
  <c r="M212"/>
  <c r="M206"/>
  <c r="M210"/>
  <c r="M215"/>
  <c r="N251" l="1"/>
  <c r="M251"/>
  <c r="R216"/>
  <c r="N220"/>
  <c r="T216"/>
  <c r="P216"/>
  <c r="N208"/>
  <c r="N204"/>
  <c r="C216"/>
  <c r="Q216"/>
  <c r="H216"/>
  <c r="M208"/>
  <c r="M220"/>
  <c r="S202"/>
  <c r="S216"/>
  <c r="M204"/>
  <c r="Q202"/>
  <c r="O202"/>
  <c r="O216"/>
  <c r="M216" l="1"/>
  <c r="N216"/>
  <c r="L251"/>
  <c r="M202"/>
  <c r="M197" l="1"/>
  <c r="M196"/>
  <c r="S194"/>
  <c r="Q194"/>
  <c r="O194"/>
  <c r="M190" l="1"/>
  <c r="M194"/>
  <c r="L188" l="1"/>
  <c r="L185" l="1"/>
  <c r="G185"/>
  <c r="T189" l="1"/>
  <c r="T185"/>
  <c r="R185"/>
  <c r="P185"/>
  <c r="P189"/>
  <c r="H185"/>
  <c r="R189"/>
  <c r="S189"/>
  <c r="Q185"/>
  <c r="S185"/>
  <c r="I170"/>
  <c r="P181"/>
  <c r="S179"/>
  <c r="Q179"/>
  <c r="O179"/>
  <c r="S175"/>
  <c r="Q175"/>
  <c r="O175"/>
  <c r="S174"/>
  <c r="Q174"/>
  <c r="O174"/>
  <c r="S173"/>
  <c r="Q173"/>
  <c r="O173"/>
  <c r="L171"/>
  <c r="G171"/>
  <c r="P171"/>
  <c r="S167"/>
  <c r="Q167"/>
  <c r="S166"/>
  <c r="Q166"/>
  <c r="O166"/>
  <c r="S165"/>
  <c r="Q165"/>
  <c r="O165"/>
  <c r="S164"/>
  <c r="Q164"/>
  <c r="O164"/>
  <c r="T181" l="1"/>
  <c r="N185"/>
  <c r="R171"/>
  <c r="T171"/>
  <c r="S188"/>
  <c r="T188"/>
  <c r="F170"/>
  <c r="K170"/>
  <c r="C171"/>
  <c r="H171"/>
  <c r="C181"/>
  <c r="N181" s="1"/>
  <c r="G170"/>
  <c r="N189"/>
  <c r="Q189"/>
  <c r="M172"/>
  <c r="M185"/>
  <c r="Q171"/>
  <c r="L170"/>
  <c r="M164"/>
  <c r="M166"/>
  <c r="J170"/>
  <c r="S181"/>
  <c r="M173"/>
  <c r="Q181"/>
  <c r="S171"/>
  <c r="M179"/>
  <c r="M165"/>
  <c r="D170"/>
  <c r="P170" s="1"/>
  <c r="O171"/>
  <c r="M174"/>
  <c r="O181"/>
  <c r="E170"/>
  <c r="M175"/>
  <c r="R170" l="1"/>
  <c r="Q188"/>
  <c r="R188"/>
  <c r="T170"/>
  <c r="N171"/>
  <c r="H170"/>
  <c r="S170"/>
  <c r="C170"/>
  <c r="O189"/>
  <c r="Q170"/>
  <c r="M181"/>
  <c r="M171"/>
  <c r="O170"/>
  <c r="S162"/>
  <c r="Q162"/>
  <c r="O162"/>
  <c r="S161"/>
  <c r="Q161"/>
  <c r="O161"/>
  <c r="S160"/>
  <c r="Q160"/>
  <c r="O160"/>
  <c r="S159"/>
  <c r="Q159"/>
  <c r="O159"/>
  <c r="S158"/>
  <c r="Q158"/>
  <c r="O158"/>
  <c r="N170" l="1"/>
  <c r="C188"/>
  <c r="N188" s="1"/>
  <c r="P188"/>
  <c r="S163"/>
  <c r="T163"/>
  <c r="O188"/>
  <c r="M158"/>
  <c r="M162"/>
  <c r="M161"/>
  <c r="M170"/>
  <c r="M159"/>
  <c r="M160"/>
  <c r="S157"/>
  <c r="Q157"/>
  <c r="H157"/>
  <c r="M188" l="1"/>
  <c r="P157"/>
  <c r="S156"/>
  <c r="Q156"/>
  <c r="O156"/>
  <c r="S155"/>
  <c r="Q155"/>
  <c r="O155"/>
  <c r="S154"/>
  <c r="O154"/>
  <c r="S153"/>
  <c r="Q153"/>
  <c r="O153"/>
  <c r="S152"/>
  <c r="Q152"/>
  <c r="O152"/>
  <c r="S151"/>
  <c r="Q151"/>
  <c r="O151"/>
  <c r="N154" l="1"/>
  <c r="R154"/>
  <c r="O157"/>
  <c r="C157"/>
  <c r="M156"/>
  <c r="M151"/>
  <c r="M152"/>
  <c r="Q154"/>
  <c r="M155"/>
  <c r="M153"/>
  <c r="S150"/>
  <c r="M154" l="1"/>
  <c r="M157"/>
  <c r="N157"/>
  <c r="O150"/>
  <c r="Q150" l="1"/>
  <c r="M150"/>
  <c r="S147" l="1"/>
  <c r="Q147"/>
  <c r="O147"/>
  <c r="S146" l="1"/>
  <c r="Q146"/>
  <c r="O146"/>
  <c r="L144"/>
  <c r="L141" s="1"/>
  <c r="T144"/>
  <c r="U144" l="1"/>
  <c r="K141"/>
  <c r="M147"/>
  <c r="M146"/>
  <c r="S144"/>
  <c r="J141"/>
  <c r="I141"/>
  <c r="S143"/>
  <c r="Q143"/>
  <c r="O143"/>
  <c r="S142"/>
  <c r="Q142"/>
  <c r="H142"/>
  <c r="C144" l="1"/>
  <c r="P144"/>
  <c r="R144"/>
  <c r="C142"/>
  <c r="N142" s="1"/>
  <c r="P142"/>
  <c r="H144"/>
  <c r="Q144"/>
  <c r="M143"/>
  <c r="O142"/>
  <c r="O144"/>
  <c r="S139"/>
  <c r="Q139"/>
  <c r="O139"/>
  <c r="T138"/>
  <c r="R138"/>
  <c r="P138"/>
  <c r="S135"/>
  <c r="Q135"/>
  <c r="O135"/>
  <c r="S134"/>
  <c r="Q134"/>
  <c r="O134"/>
  <c r="S133"/>
  <c r="Q133"/>
  <c r="O133"/>
  <c r="S132"/>
  <c r="Q132"/>
  <c r="O132"/>
  <c r="S131"/>
  <c r="Q131"/>
  <c r="O131"/>
  <c r="S130"/>
  <c r="O130"/>
  <c r="S129"/>
  <c r="O129"/>
  <c r="S128"/>
  <c r="O128"/>
  <c r="S127"/>
  <c r="O127"/>
  <c r="P141" l="1"/>
  <c r="M142"/>
  <c r="N144"/>
  <c r="R141"/>
  <c r="H141"/>
  <c r="S141"/>
  <c r="T141"/>
  <c r="C138"/>
  <c r="H138"/>
  <c r="C141"/>
  <c r="M131"/>
  <c r="M127"/>
  <c r="Q127"/>
  <c r="M144"/>
  <c r="M133"/>
  <c r="M134"/>
  <c r="M139"/>
  <c r="M128"/>
  <c r="M135"/>
  <c r="Q141"/>
  <c r="M130"/>
  <c r="M129"/>
  <c r="M132"/>
  <c r="S138"/>
  <c r="Q138" s="1"/>
  <c r="O138" s="1"/>
  <c r="S125"/>
  <c r="Q125"/>
  <c r="O125"/>
  <c r="S123"/>
  <c r="Q123"/>
  <c r="O123"/>
  <c r="S122"/>
  <c r="Q122"/>
  <c r="O122"/>
  <c r="L121"/>
  <c r="G121"/>
  <c r="T121" l="1"/>
  <c r="R121"/>
  <c r="P126"/>
  <c r="P121"/>
  <c r="T126"/>
  <c r="R126"/>
  <c r="N138"/>
  <c r="M141"/>
  <c r="N141"/>
  <c r="C121"/>
  <c r="H121"/>
  <c r="C126"/>
  <c r="H126"/>
  <c r="M138"/>
  <c r="O141"/>
  <c r="O121"/>
  <c r="S121"/>
  <c r="Q121" s="1"/>
  <c r="M123"/>
  <c r="M122"/>
  <c r="M125"/>
  <c r="S126"/>
  <c r="Q126" s="1"/>
  <c r="O126" s="1"/>
  <c r="S119"/>
  <c r="Q119"/>
  <c r="O119"/>
  <c r="S118"/>
  <c r="Q118"/>
  <c r="O118"/>
  <c r="S117"/>
  <c r="Q117"/>
  <c r="O117"/>
  <c r="S116"/>
  <c r="Q116"/>
  <c r="O116"/>
  <c r="S115"/>
  <c r="Q115"/>
  <c r="O115"/>
  <c r="N121" l="1"/>
  <c r="N126"/>
  <c r="M121"/>
  <c r="M115"/>
  <c r="M118"/>
  <c r="M117"/>
  <c r="M116"/>
  <c r="M119"/>
  <c r="J113" l="1"/>
  <c r="G113"/>
  <c r="S112"/>
  <c r="Q112"/>
  <c r="O112"/>
  <c r="L111"/>
  <c r="R111"/>
  <c r="F113" l="1"/>
  <c r="T114"/>
  <c r="E113"/>
  <c r="R113" s="1"/>
  <c r="R114"/>
  <c r="S111"/>
  <c r="T111"/>
  <c r="C111"/>
  <c r="P111"/>
  <c r="D113"/>
  <c r="H111"/>
  <c r="M112"/>
  <c r="Q111"/>
  <c r="O111" s="1"/>
  <c r="S114"/>
  <c r="Q114"/>
  <c r="K113"/>
  <c r="S109"/>
  <c r="Q109"/>
  <c r="O109"/>
  <c r="L108"/>
  <c r="G108"/>
  <c r="S106"/>
  <c r="Q106"/>
  <c r="O106"/>
  <c r="L104"/>
  <c r="G104"/>
  <c r="R104"/>
  <c r="T108" l="1"/>
  <c r="R108"/>
  <c r="T104"/>
  <c r="P108"/>
  <c r="P104"/>
  <c r="S113"/>
  <c r="Q113"/>
  <c r="T113"/>
  <c r="N111"/>
  <c r="H114"/>
  <c r="N114" s="1"/>
  <c r="P114"/>
  <c r="C113"/>
  <c r="H104"/>
  <c r="C108"/>
  <c r="H108"/>
  <c r="C104"/>
  <c r="S104"/>
  <c r="Q104"/>
  <c r="O104" s="1"/>
  <c r="M109"/>
  <c r="M106"/>
  <c r="S108"/>
  <c r="Q108" s="1"/>
  <c r="M111"/>
  <c r="O108"/>
  <c r="I113"/>
  <c r="H113" s="1"/>
  <c r="O114"/>
  <c r="S103"/>
  <c r="Q103"/>
  <c r="L102"/>
  <c r="K102"/>
  <c r="J102"/>
  <c r="I102"/>
  <c r="I68" s="1"/>
  <c r="G102"/>
  <c r="F102"/>
  <c r="E102"/>
  <c r="S99"/>
  <c r="Q99"/>
  <c r="O99"/>
  <c r="S98"/>
  <c r="Q98"/>
  <c r="O98"/>
  <c r="S97"/>
  <c r="Q97"/>
  <c r="O97"/>
  <c r="S96"/>
  <c r="Q96"/>
  <c r="O96"/>
  <c r="S95"/>
  <c r="Q95"/>
  <c r="O95"/>
  <c r="S94"/>
  <c r="Q94"/>
  <c r="O94"/>
  <c r="T102" l="1"/>
  <c r="R102"/>
  <c r="M114"/>
  <c r="N108"/>
  <c r="N113"/>
  <c r="P113"/>
  <c r="N104"/>
  <c r="H102"/>
  <c r="M104"/>
  <c r="M99"/>
  <c r="M108"/>
  <c r="M97"/>
  <c r="M94"/>
  <c r="M95"/>
  <c r="M96"/>
  <c r="M98"/>
  <c r="Q102"/>
  <c r="S102"/>
  <c r="O113"/>
  <c r="M93" l="1"/>
  <c r="S91"/>
  <c r="Q91"/>
  <c r="O91"/>
  <c r="S90"/>
  <c r="Q90"/>
  <c r="O90"/>
  <c r="M91" l="1"/>
  <c r="M90"/>
  <c r="S89"/>
  <c r="Q89"/>
  <c r="O89"/>
  <c r="S88"/>
  <c r="Q88"/>
  <c r="O88"/>
  <c r="L87"/>
  <c r="K87"/>
  <c r="P87"/>
  <c r="G87"/>
  <c r="T87" l="1"/>
  <c r="R87"/>
  <c r="H87"/>
  <c r="C87"/>
  <c r="O87"/>
  <c r="S87"/>
  <c r="M89"/>
  <c r="M88"/>
  <c r="Q87"/>
  <c r="N87" l="1"/>
  <c r="M87"/>
  <c r="S86"/>
  <c r="Q86"/>
  <c r="O86"/>
  <c r="S84"/>
  <c r="Q84"/>
  <c r="O84"/>
  <c r="S82"/>
  <c r="Q82"/>
  <c r="O82"/>
  <c r="S81"/>
  <c r="Q81"/>
  <c r="O81"/>
  <c r="M82" l="1"/>
  <c r="M84"/>
  <c r="M86"/>
  <c r="S80"/>
  <c r="Q80"/>
  <c r="O80"/>
  <c r="S79"/>
  <c r="Q79"/>
  <c r="O79"/>
  <c r="S77"/>
  <c r="Q77"/>
  <c r="O77"/>
  <c r="S76"/>
  <c r="Q76"/>
  <c r="O76"/>
  <c r="S75"/>
  <c r="Q75"/>
  <c r="O75"/>
  <c r="S72"/>
  <c r="Q72"/>
  <c r="O72"/>
  <c r="S70"/>
  <c r="Q70"/>
  <c r="O70"/>
  <c r="L68"/>
  <c r="K68"/>
  <c r="M78" l="1"/>
  <c r="M72"/>
  <c r="M79"/>
  <c r="M80"/>
  <c r="M81"/>
  <c r="M76"/>
  <c r="M77"/>
  <c r="Q69"/>
  <c r="M70"/>
  <c r="J68"/>
  <c r="H68" s="1"/>
  <c r="M75"/>
  <c r="S69"/>
  <c r="G68"/>
  <c r="F68"/>
  <c r="E68"/>
  <c r="S66"/>
  <c r="Q66"/>
  <c r="O66"/>
  <c r="S64"/>
  <c r="Q64"/>
  <c r="O64"/>
  <c r="S63"/>
  <c r="Q63"/>
  <c r="O63"/>
  <c r="L61"/>
  <c r="S68" l="1"/>
  <c r="T68"/>
  <c r="R68"/>
  <c r="H61"/>
  <c r="M66"/>
  <c r="Q68"/>
  <c r="M63"/>
  <c r="M64"/>
  <c r="G61"/>
  <c r="R61"/>
  <c r="P61"/>
  <c r="S60"/>
  <c r="Q60"/>
  <c r="O60"/>
  <c r="L59"/>
  <c r="K59"/>
  <c r="J59"/>
  <c r="I59"/>
  <c r="G59"/>
  <c r="F59"/>
  <c r="T59" s="1"/>
  <c r="E59"/>
  <c r="D59"/>
  <c r="D49" s="1"/>
  <c r="S58"/>
  <c r="Q58"/>
  <c r="O58"/>
  <c r="L57"/>
  <c r="K57"/>
  <c r="J57"/>
  <c r="I57"/>
  <c r="G57"/>
  <c r="F57"/>
  <c r="E57"/>
  <c r="S55"/>
  <c r="Q55"/>
  <c r="O55"/>
  <c r="S53"/>
  <c r="Q53"/>
  <c r="O53"/>
  <c r="S52"/>
  <c r="Q52"/>
  <c r="O52"/>
  <c r="S51"/>
  <c r="Q51"/>
  <c r="O51"/>
  <c r="R57" l="1"/>
  <c r="P57"/>
  <c r="T57"/>
  <c r="R59"/>
  <c r="P59"/>
  <c r="S61"/>
  <c r="T61"/>
  <c r="C57"/>
  <c r="H57"/>
  <c r="C61"/>
  <c r="N61" s="1"/>
  <c r="C59"/>
  <c r="H59"/>
  <c r="Q61"/>
  <c r="S57"/>
  <c r="Q57" s="1"/>
  <c r="O57"/>
  <c r="M52"/>
  <c r="O61"/>
  <c r="M51"/>
  <c r="M55"/>
  <c r="M60"/>
  <c r="M53"/>
  <c r="S59"/>
  <c r="Q59" s="1"/>
  <c r="O59" s="1"/>
  <c r="M58"/>
  <c r="L50"/>
  <c r="L49" s="1"/>
  <c r="J49"/>
  <c r="G50"/>
  <c r="G49" s="1"/>
  <c r="P50" l="1"/>
  <c r="N59"/>
  <c r="F49"/>
  <c r="T50"/>
  <c r="E49"/>
  <c r="R50"/>
  <c r="N57"/>
  <c r="M59"/>
  <c r="I49"/>
  <c r="H50"/>
  <c r="M61"/>
  <c r="M57"/>
  <c r="S50"/>
  <c r="Q50" s="1"/>
  <c r="K49"/>
  <c r="O50"/>
  <c r="R49" l="1"/>
  <c r="E8"/>
  <c r="T49"/>
  <c r="C49"/>
  <c r="P49"/>
  <c r="N50"/>
  <c r="H49"/>
  <c r="M50"/>
  <c r="S49"/>
  <c r="O49"/>
  <c r="N49" l="1"/>
  <c r="Q49"/>
  <c r="M49"/>
  <c r="S47" l="1"/>
  <c r="Q47" s="1"/>
  <c r="S40"/>
  <c r="Q40"/>
  <c r="L39"/>
  <c r="R39"/>
  <c r="G39"/>
  <c r="S35"/>
  <c r="Q35"/>
  <c r="O35"/>
  <c r="T39" l="1"/>
  <c r="P39"/>
  <c r="C39"/>
  <c r="H39"/>
  <c r="Q39"/>
  <c r="O39" s="1"/>
  <c r="S39"/>
  <c r="M40"/>
  <c r="M35"/>
  <c r="L34"/>
  <c r="K34"/>
  <c r="K25" s="1"/>
  <c r="K8" s="1"/>
  <c r="J34"/>
  <c r="I34"/>
  <c r="I25" s="1"/>
  <c r="I8" s="1"/>
  <c r="G34"/>
  <c r="F34"/>
  <c r="F25" s="1"/>
  <c r="F8" s="1"/>
  <c r="D34"/>
  <c r="D25" s="1"/>
  <c r="S27"/>
  <c r="Q27"/>
  <c r="R34" l="1"/>
  <c r="J25"/>
  <c r="N39"/>
  <c r="T34"/>
  <c r="P34"/>
  <c r="C34"/>
  <c r="H34"/>
  <c r="O34"/>
  <c r="M39"/>
  <c r="S34"/>
  <c r="Q34" s="1"/>
  <c r="L26"/>
  <c r="G26"/>
  <c r="J8" l="1"/>
  <c r="H8" s="1"/>
  <c r="T26"/>
  <c r="R26"/>
  <c r="N34"/>
  <c r="H26"/>
  <c r="M34"/>
  <c r="Q26"/>
  <c r="S26"/>
  <c r="L25"/>
  <c r="S22"/>
  <c r="Q22"/>
  <c r="O22"/>
  <c r="S21"/>
  <c r="Q21"/>
  <c r="O21"/>
  <c r="S20"/>
  <c r="Q20"/>
  <c r="O20"/>
  <c r="S19"/>
  <c r="Q19"/>
  <c r="O19"/>
  <c r="S18"/>
  <c r="Q18"/>
  <c r="O18"/>
  <c r="S17"/>
  <c r="Q17"/>
  <c r="O17"/>
  <c r="S16"/>
  <c r="Q16"/>
  <c r="O16"/>
  <c r="S15"/>
  <c r="Q15"/>
  <c r="O15"/>
  <c r="S14"/>
  <c r="Q14"/>
  <c r="O14"/>
  <c r="S13"/>
  <c r="Q13"/>
  <c r="O13"/>
  <c r="S12"/>
  <c r="Q12"/>
  <c r="O12"/>
  <c r="S11"/>
  <c r="Q11"/>
  <c r="O11"/>
  <c r="Q10"/>
  <c r="O10"/>
  <c r="T25" l="1"/>
  <c r="R25"/>
  <c r="H25"/>
  <c r="M10"/>
  <c r="G25"/>
  <c r="M12"/>
  <c r="M16"/>
  <c r="M20"/>
  <c r="Q25"/>
  <c r="S25"/>
  <c r="M11"/>
  <c r="M15"/>
  <c r="M19"/>
  <c r="M14"/>
  <c r="M18"/>
  <c r="M22"/>
  <c r="M13"/>
  <c r="M17"/>
  <c r="M21"/>
  <c r="S9" l="1"/>
  <c r="T9"/>
  <c r="Q9"/>
  <c r="R9"/>
  <c r="P9"/>
  <c r="H9"/>
  <c r="C9"/>
  <c r="O9"/>
  <c r="N9" l="1"/>
  <c r="M9"/>
  <c r="L113" l="1"/>
  <c r="L115" i="4"/>
  <c r="G115"/>
  <c r="M126" i="1" l="1"/>
  <c r="M113" l="1"/>
  <c r="I129" i="4"/>
  <c r="J129"/>
  <c r="J128" s="1"/>
  <c r="K129"/>
  <c r="L129"/>
  <c r="F129"/>
  <c r="G129"/>
  <c r="G109" l="1"/>
  <c r="K128"/>
  <c r="H128" s="1"/>
  <c r="O128"/>
  <c r="J115"/>
  <c r="O115" s="1"/>
  <c r="F128"/>
  <c r="L109"/>
  <c r="N129"/>
  <c r="O129"/>
  <c r="C129"/>
  <c r="H129"/>
  <c r="P129"/>
  <c r="O27" i="1"/>
  <c r="M27"/>
  <c r="P128" i="4" l="1"/>
  <c r="K115"/>
  <c r="J109"/>
  <c r="O109" s="1"/>
  <c r="F115"/>
  <c r="C128"/>
  <c r="M128" s="1"/>
  <c r="P26" i="1"/>
  <c r="C26"/>
  <c r="M129" i="4"/>
  <c r="O26" i="1"/>
  <c r="P115" i="4" l="1"/>
  <c r="K109"/>
  <c r="C115"/>
  <c r="F109"/>
  <c r="C109" s="1"/>
  <c r="M26" i="1"/>
  <c r="N26"/>
  <c r="O249"/>
  <c r="O250"/>
  <c r="M250"/>
  <c r="M249"/>
  <c r="P247"/>
  <c r="P109" i="4" l="1"/>
  <c r="O247" i="1"/>
  <c r="C247"/>
  <c r="M247" l="1"/>
  <c r="N247"/>
  <c r="J83" i="4"/>
  <c r="K83"/>
  <c r="P83" s="1"/>
  <c r="L83"/>
  <c r="L67" s="1"/>
  <c r="I105"/>
  <c r="I87" s="1"/>
  <c r="J105"/>
  <c r="K105"/>
  <c r="K87" s="1"/>
  <c r="L105"/>
  <c r="E105"/>
  <c r="E87" s="1"/>
  <c r="F67"/>
  <c r="F105"/>
  <c r="F87" s="1"/>
  <c r="G67"/>
  <c r="G105"/>
  <c r="G87" s="1"/>
  <c r="L137"/>
  <c r="L135" s="1"/>
  <c r="L134" s="1"/>
  <c r="L143"/>
  <c r="H143" s="1"/>
  <c r="L147"/>
  <c r="K137"/>
  <c r="K135" s="1"/>
  <c r="K134" s="1"/>
  <c r="F142"/>
  <c r="C142" s="1"/>
  <c r="G134"/>
  <c r="C134" s="1"/>
  <c r="G143"/>
  <c r="I137"/>
  <c r="I134" s="1"/>
  <c r="J137"/>
  <c r="J135" s="1"/>
  <c r="P137" l="1"/>
  <c r="J87"/>
  <c r="O87" s="1"/>
  <c r="O105"/>
  <c r="N105"/>
  <c r="H73"/>
  <c r="N73"/>
  <c r="J67"/>
  <c r="O83"/>
  <c r="E67"/>
  <c r="O73"/>
  <c r="M147"/>
  <c r="O137"/>
  <c r="L142"/>
  <c r="N137"/>
  <c r="K67"/>
  <c r="C105"/>
  <c r="H105"/>
  <c r="P105"/>
  <c r="P73"/>
  <c r="H137"/>
  <c r="M137" s="1"/>
  <c r="P135"/>
  <c r="P142"/>
  <c r="C73"/>
  <c r="H83"/>
  <c r="M83" s="1"/>
  <c r="K133"/>
  <c r="P134"/>
  <c r="J134"/>
  <c r="H134" s="1"/>
  <c r="O135"/>
  <c r="H135"/>
  <c r="M135" s="1"/>
  <c r="M143"/>
  <c r="G142"/>
  <c r="N134"/>
  <c r="I133"/>
  <c r="N133" s="1"/>
  <c r="P87"/>
  <c r="F133"/>
  <c r="C133" s="1"/>
  <c r="I67"/>
  <c r="O67" l="1"/>
  <c r="L133"/>
  <c r="L128" s="1"/>
  <c r="L126" s="1"/>
  <c r="L124" s="1"/>
  <c r="P67"/>
  <c r="M105"/>
  <c r="H67"/>
  <c r="M73"/>
  <c r="G133"/>
  <c r="G128" s="1"/>
  <c r="G126" s="1"/>
  <c r="G124" s="1"/>
  <c r="M142"/>
  <c r="P133"/>
  <c r="O134"/>
  <c r="J133"/>
  <c r="O133" s="1"/>
  <c r="H133"/>
  <c r="M134"/>
  <c r="M133" l="1"/>
  <c r="H38"/>
  <c r="M38" s="1"/>
  <c r="L37"/>
  <c r="H37" s="1"/>
  <c r="H30" l="1"/>
  <c r="L30"/>
  <c r="H29" l="1"/>
  <c r="M29" s="1"/>
  <c r="L27" l="1"/>
  <c r="H27" s="1"/>
  <c r="H28"/>
  <c r="M28" s="1"/>
  <c r="M27" l="1"/>
  <c r="L26"/>
  <c r="H26" l="1"/>
  <c r="L7"/>
  <c r="M26" l="1"/>
  <c r="R163" i="1" l="1"/>
  <c r="Q163" l="1"/>
  <c r="N163" l="1"/>
  <c r="P163"/>
  <c r="O163"/>
  <c r="M163" l="1"/>
  <c r="P69"/>
  <c r="O69" l="1"/>
  <c r="C69"/>
  <c r="O103"/>
  <c r="D102"/>
  <c r="D68" s="1"/>
  <c r="D8" s="1"/>
  <c r="C8" s="1"/>
  <c r="N8" s="1"/>
  <c r="P102" l="1"/>
  <c r="P68"/>
  <c r="M69"/>
  <c r="N69"/>
  <c r="O102"/>
  <c r="C102"/>
  <c r="M102" l="1"/>
  <c r="N102"/>
  <c r="C68"/>
  <c r="O68"/>
  <c r="M68" l="1"/>
  <c r="N68"/>
  <c r="L149"/>
  <c r="L8" s="1"/>
  <c r="G8" l="1"/>
  <c r="H149"/>
  <c r="T149" l="1"/>
  <c r="C149"/>
  <c r="S149"/>
  <c r="R149"/>
  <c r="S8" l="1"/>
  <c r="T8"/>
  <c r="Q149"/>
  <c r="P149" l="1"/>
  <c r="Q8"/>
  <c r="R8"/>
  <c r="O149"/>
  <c r="M149" l="1"/>
  <c r="N149"/>
  <c r="L94" i="4" l="1"/>
  <c r="L87" s="1"/>
  <c r="H87" s="1"/>
  <c r="N97"/>
  <c r="M97" l="1"/>
  <c r="C94" l="1"/>
  <c r="M94" s="1"/>
  <c r="N94"/>
  <c r="N87" l="1"/>
  <c r="C87"/>
  <c r="M87" s="1"/>
  <c r="P47" i="1" l="1"/>
  <c r="C25" l="1"/>
  <c r="N25" s="1"/>
  <c r="O47"/>
  <c r="O25" l="1"/>
  <c r="P25"/>
  <c r="M25"/>
  <c r="N47"/>
  <c r="M47"/>
  <c r="C233" l="1"/>
  <c r="M233" s="1"/>
  <c r="P233"/>
  <c r="O233"/>
  <c r="C227"/>
  <c r="N227" l="1"/>
  <c r="M227"/>
  <c r="N233"/>
  <c r="P227"/>
  <c r="O227"/>
  <c r="P8" l="1"/>
  <c r="O8"/>
  <c r="M8" l="1"/>
  <c r="N39" i="4"/>
  <c r="C37"/>
  <c r="C39"/>
  <c r="M39" s="1"/>
  <c r="M37" l="1"/>
  <c r="C30"/>
  <c r="M30" s="1"/>
  <c r="N37"/>
  <c r="D30"/>
  <c r="N30" s="1"/>
  <c r="N19"/>
  <c r="H19"/>
  <c r="M19" s="1"/>
  <c r="N15"/>
  <c r="H15" l="1"/>
  <c r="H7" s="1"/>
  <c r="M7" s="1"/>
  <c r="I7"/>
  <c r="N7" s="1"/>
  <c r="M15" l="1"/>
  <c r="N70"/>
  <c r="C70"/>
  <c r="M70" s="1"/>
  <c r="N68"/>
  <c r="C68" l="1"/>
  <c r="M68" s="1"/>
  <c r="D67"/>
  <c r="N67" s="1"/>
  <c r="C67" l="1"/>
  <c r="M67" s="1"/>
  <c r="N118"/>
  <c r="H118"/>
  <c r="M118" s="1"/>
  <c r="I109"/>
  <c r="H115" l="1"/>
  <c r="M115" s="1"/>
  <c r="N109"/>
  <c r="H109"/>
  <c r="M109" s="1"/>
  <c r="N115"/>
</calcChain>
</file>

<file path=xl/sharedStrings.xml><?xml version="1.0" encoding="utf-8"?>
<sst xmlns="http://schemas.openxmlformats.org/spreadsheetml/2006/main" count="1378" uniqueCount="870">
  <si>
    <t>№ п/п</t>
  </si>
  <si>
    <t>Всего</t>
  </si>
  <si>
    <t>в том числе</t>
  </si>
  <si>
    <t>Организация мониторинга деятельности субъектов малого и среднего предпринимательства в экономике</t>
  </si>
  <si>
    <t xml:space="preserve"> бюджет Белоярского района</t>
  </si>
  <si>
    <t>бюджет ХМАО</t>
  </si>
  <si>
    <t xml:space="preserve">«Развитие малого и среднего предпринимательства и туризма в Белоярском районе на 2014 – 2020 годы» 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</si>
  <si>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</si>
  <si>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</si>
  <si>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</si>
  <si>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</si>
  <si>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«Развитие образования Белоярского района на 2014 – 2020 годы»</t>
  </si>
  <si>
    <t xml:space="preserve">Подпрограмма 2 «Поддержка социально ориентированных некоммерческих организаций» </t>
  </si>
  <si>
    <t>Подпрограмма 3 «Обеспечение реализации муниципальной программы»</t>
  </si>
  <si>
    <t xml:space="preserve">«Социальная поддержка отдельных категорий граждан на территории  Белоярского района на 2014-2020 годы» </t>
  </si>
  <si>
    <t xml:space="preserve">«Доступная среда на 2014 - 2020 годы» </t>
  </si>
  <si>
    <t xml:space="preserve">Наименование  муниципальной программы, подпрограммы, мероприятий </t>
  </si>
  <si>
    <t>Проведение конкурса пианистов «Волшебные клавиши»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</si>
  <si>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</si>
  <si>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</si>
  <si>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</si>
  <si>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</si>
  <si>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 xml:space="preserve">«Развитие культуры Белоярского района на 2014 – 2020 годы» </t>
  </si>
  <si>
    <t>Подпрограмма 1 «Развитие физической культуры и массового спорта»</t>
  </si>
  <si>
    <t>Участие спортивных сборных команд Белоярского района в спортивно-массовых мероприятиях</t>
  </si>
  <si>
    <t>Подпрограмма 2 «Организация и осуществление мероприятий по работе с детьми и молодежью»</t>
  </si>
  <si>
    <t>Обеспечение деятельности муниципального казенного учреждения Белоярского района «Молодежный центр «Спутник»</t>
  </si>
  <si>
    <t>Подпрограмма 3 «Организация отдыха и оздоровления детей»</t>
  </si>
  <si>
    <t>Предоставление детям в возрасте от 6 до 17 лет (включительно), проживающим на территории Белоярского района, в том числе находящимся в трудной жизненной и иной ситуации, детям-сиротам и детям, оставшихся без попечения родителей, путевок в организации, обеспечивающие отдых и оздоровление детей</t>
  </si>
  <si>
    <t>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организаций, финансируемых из бюджета  района (в размере 50% от фактических расходов)</t>
  </si>
  <si>
    <t>Оплата стоимости проезда к местам сбора организованных групп и обратно  детям, проявившим способности в сфере физической культуры и спорта, молодежной политики</t>
  </si>
  <si>
    <t>Оплата услуг лиц, сопровождающих детей к местам сбора организованных групп и обратно  детям, проявившим способности в сфере физической культуры и спорта, молодежной политики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</si>
  <si>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</si>
  <si>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семинаров, участие специалистов в обучающих семинарах и совещаниях организаторов оздоровления, отдыха, занятости детей</t>
  </si>
  <si>
    <t>«Развитие физической культуры, спорта и молодежной политики на территории  Белоярского района  на 2014 – 2020 годы»</t>
  </si>
  <si>
    <t>Проведение диспансеризации муниципальных служащих</t>
  </si>
  <si>
    <t>Повышение квалификации муниципальных служащих с получением свидетельства (удостоверения) о повышении квалификации</t>
  </si>
  <si>
    <t>«Развитие агропромышленного комплекса на 2014 – 2020 годы»</t>
  </si>
  <si>
    <t>Инженерные сети к жилым домам новой застройки поселений Белоярского района</t>
  </si>
  <si>
    <t>Подпрограмма 2 «Обеспечение градостроительной деятельности на территории Белоярского района»</t>
  </si>
  <si>
    <t>Подпрограмма 3 «Улучшение жилищных условий населения Белоярского района»</t>
  </si>
  <si>
    <t>«Обеспечение доступным и комфортным жильем жителей Белоярского района в 2014 – 2020 годах»</t>
  </si>
  <si>
    <t>Подпрограмма 1 «Содействие развитию жилищного строительства на территории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</si>
  <si>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</si>
  <si>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</si>
  <si>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«Развитие жилищно-коммунального комплекса и повышение энергетической эффективности в Белоярском районе на 2014 – 2020 годы»</t>
  </si>
  <si>
    <t>Информационное обеспечение профилактики дорожного травматизма и безопасности дорожного движения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</si>
  <si>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2014 - 2020 годы»</t>
  </si>
  <si>
    <t>Подпрограмма 2: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</si>
  <si>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Обеспечение надлежащего уровня эксплуатации муниципального имущества</t>
  </si>
  <si>
    <t>«Информационное общество на 2014-2020 годы»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</si>
  <si>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</si>
  <si>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</si>
  <si>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</si>
  <si>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Воздушный транспорт</t>
  </si>
  <si>
    <t>Автомобильный транспорт</t>
  </si>
  <si>
    <t>Водный транспорт</t>
  </si>
  <si>
    <t>«Развитие транспортной системы Белоярского района на 2014-2020 годы»</t>
  </si>
  <si>
    <t>Подпрограмма 1. Долгосрочное финансовое планирование и организация бюджетного процесса</t>
  </si>
  <si>
    <t>Подпрограмма 2. Управление муниципальным долгом</t>
  </si>
  <si>
    <t>Планирование ассигнований на погашение долговых обязательств Белоярского района*</t>
  </si>
  <si>
    <t xml:space="preserve">«Управление муниципальными финансами в Белоярском районе
на 2014-2020 годы»
</t>
  </si>
  <si>
    <t>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</si>
  <si>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Примечания</t>
  </si>
  <si>
    <t>Процент исполнения</t>
  </si>
  <si>
    <t>Подпрограмма 4 «Обеспечение реализации муниципальной программы»</t>
  </si>
  <si>
    <t>Федеральный бюджет</t>
  </si>
  <si>
    <t xml:space="preserve">«Управление муниципальным имуществом на 2014-2020 годы»
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</si>
  <si>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
</t>
  </si>
  <si>
    <t>Отчет</t>
  </si>
  <si>
    <t>Сельское поселение Верхнеказымский</t>
  </si>
  <si>
    <t>Муниципальная программа сельского поселения Верхнеказымский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</si>
  <si>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Верхнеказымский «Развитие жилищно-коммунального комплекса и повышение энергетической эффективности  на 2014-2016 годы»</t>
  </si>
  <si>
    <t xml:space="preserve"> «Развитие муниципальной службы сельского поселения Верхнеказымский на  2014-2016 годы» </t>
  </si>
  <si>
    <t>Реализация мероприятий муниципальной программы сельского поселения Верхнеказымский «Развитие муниципальной службы сельского поселения Верхнеказымский на 2014-2016 годы»</t>
  </si>
  <si>
    <t>Сельское поселение Лыхма</t>
  </si>
  <si>
    <t>Муниципальная программа сельского поселения Лыхма «Защита населения от чрезвычайных ситуаций, обеспечение первичных мер пожарной безопасности и безопасности людей на водных объектах  на 2014-2016 годы»</t>
  </si>
  <si>
    <t xml:space="preserve"> Муниципальная программа сельского поселения Лыхма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</si>
  <si>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Лыхма на 2014-2016 годы»</t>
  </si>
  <si>
    <t>Повышение квалификации муниципальных служащих с получением свидетельства государственного образца</t>
  </si>
  <si>
    <t>Сельское поселение Сосновка</t>
  </si>
  <si>
    <t>Муниципальная программа сельского поселения Сосновка «Защита населения от чрезвычайных ситуаций, обеспечение первичных мер пожарной безопасности и безопасности людей на водных объектах  на 2014-2016 годы»</t>
  </si>
  <si>
    <t xml:space="preserve"> Муниципальная программа сельского поселения Сосновка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</si>
  <si>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Сосновка на 2014 - 2016 годы»</t>
  </si>
  <si>
    <t>Сельское поселение Сорум</t>
  </si>
  <si>
    <t>Муниципальная программа сельского поселения Сорум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</si>
  <si>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Сорум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</si>
  <si>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Сорум на 2014-2016 годы»</t>
  </si>
  <si>
    <t>Сельское поселение Полноват</t>
  </si>
  <si>
    <t xml:space="preserve"> Муниципальная программа сельского поселения Полноват «Развитие жилищно-коммунального комплекса и повышение энергетической эффективности  на 2014-2016 годы»</t>
  </si>
  <si>
    <t>«Развитие муниципальной службы  в сельском поселении Полноват на 2014 - 2016 годы»</t>
  </si>
  <si>
    <t>Диспансеризация муниципальных служащих</t>
  </si>
  <si>
    <t>Сельское поселение Казым</t>
  </si>
  <si>
    <t>Муниципальная программа сельского поселения Казым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</si>
  <si>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Казым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</si>
  <si>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Казым на 2014 - 2016 годы»</t>
  </si>
  <si>
    <t>Городское поселение Белоярский</t>
  </si>
  <si>
    <t>участие в семинарах, совещаниях, конференциях, проводимых за пределами г.п.Белоярский</t>
  </si>
  <si>
    <t>повышение квалификации муниципальных служащих</t>
  </si>
  <si>
    <t>проведение диспансеризации</t>
  </si>
  <si>
    <t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Щугарева Ю.Н.</t>
  </si>
  <si>
    <t>Проведение диспасеризации</t>
  </si>
  <si>
    <t>Повышение энергоэффективности систем освещения методом замены ламп накаливания высокой мощности на энергоэффективные</t>
  </si>
  <si>
    <t>Разработка информационного материала и размещение его на территории сельского поселения</t>
  </si>
  <si>
    <t>Оснащение территорий общего пользования первичными средствами тушения пожаров</t>
  </si>
  <si>
    <t>Приобретение противопожарного инвентаря, оборудования и систем оповещения</t>
  </si>
  <si>
    <t>Устройство и уход за противопожарным расстоянием (разрывом) между сельским поселением и лесным массивом</t>
  </si>
  <si>
    <t>Приобретение жилья (КМС)</t>
  </si>
  <si>
    <t>Подпрограмма II «Развитие муниципальной службы в Белоярском районе»</t>
  </si>
  <si>
    <t>«Повышение эффективности деятельности органов местного самоуправления  городского поселения Белоярский на 2014-2016 годы»</t>
  </si>
  <si>
    <t>Подпрограмма 1 «Обеспечение деятельности органов местного самоуправления городского поселения Белоярский»</t>
  </si>
  <si>
    <t>Подпрограмма 2 «Развитие муниципальной службы в городском поселении Белоярский»</t>
  </si>
  <si>
    <t>«Развитие жилищно-коммунального комплекса и повышение энергетической эффективности в городском поселении Белоярский на 2014-2016 годы»</t>
  </si>
  <si>
    <t>Подпрограмма 1 «Доступность и повышение качества жилищно-коммунальных услуг на территории городского поселения Белоярский»</t>
  </si>
  <si>
    <t>Подпрограмма 2 «Модернизация и реформирование жилищно-коммунального комплекса городского поселения Белоярский»</t>
  </si>
  <si>
    <t>тыс.руб.</t>
  </si>
  <si>
    <t>«Повышение эффективности деятельности органов местного самоуправления Белоярского района на 2014-2020 годы»</t>
  </si>
  <si>
    <t>Перечисление взносов для проведения капитального ремонта общего имущества в многоквартирных домах сельского поселения</t>
  </si>
  <si>
    <t>«Охрана окружающей среды на 2014 - 2020 годы»</t>
  </si>
  <si>
    <t>«Социально-экономическое развитие коренных малочисленных народов Севера на территории Белоярского района на 2014-2020 годы»</t>
  </si>
  <si>
    <t>Подпрограмма 3. Повышение эффективности бюджетных расходов</t>
  </si>
  <si>
    <t>%</t>
  </si>
  <si>
    <t>Относительное/абсолютное отклонение исполнения муниципальных программ</t>
  </si>
  <si>
    <t>Внесение изменений в документы территориального планирования и градостроительного зонирования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</si>
  <si>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</si>
  <si>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</si>
  <si>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</si>
  <si>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</si>
  <si>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</si>
  <si>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За отчетный период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</si>
  <si>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</si>
  <si>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</si>
  <si>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</si>
  <si>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</si>
  <si>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</si>
  <si>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</si>
  <si>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</si>
  <si>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</si>
  <si>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</si>
  <si>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</si>
  <si>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</si>
  <si>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</si>
  <si>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</si>
  <si>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</si>
  <si>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</si>
  <si>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</si>
  <si>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</si>
  <si>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</si>
  <si>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</si>
  <si>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Подпрограмма 1  «Развитие физической культуры и массового спорта»</t>
  </si>
  <si>
    <t xml:space="preserve">   чел.</t>
  </si>
  <si>
    <t>Приказы КДМ,ФКиС о присвоении спортивных разрядов</t>
  </si>
  <si>
    <t>ед.</t>
  </si>
  <si>
    <t>% выполнения за отчетный период</t>
  </si>
  <si>
    <t>Уменьшение доли подростков, состоящих на учете в комиссии по делам несовершеннолетних, от общей численности детей в возрасте от 6 до 17 лет (включительно)</t>
  </si>
  <si>
    <t>Подпрограмма 3    «Организация отдыха и оздоровления детей»</t>
  </si>
  <si>
    <t>чел</t>
  </si>
  <si>
    <t>чел.</t>
  </si>
  <si>
    <t>Отчет МАУ «База спорта и отдыха «Северянка»</t>
  </si>
  <si>
    <t>7.</t>
  </si>
  <si>
    <t>Объем реализации сжиженного газа населению на территории сельских поселений Белоярского района</t>
  </si>
  <si>
    <t>кг</t>
  </si>
  <si>
    <t>Объем реализации электрической энергии в зоне децентрализованного электроснабжения</t>
  </si>
  <si>
    <t>м2</t>
  </si>
  <si>
    <t xml:space="preserve">Количество семей переселенных из аварийного жилищного фонда </t>
  </si>
  <si>
    <t>семей</t>
  </si>
  <si>
    <t>Обеспечение энергоснабжения сети уличного освещения</t>
  </si>
  <si>
    <t>тыс. кв.м.</t>
  </si>
  <si>
    <t>-</t>
  </si>
  <si>
    <t>Согласно заключенных договоров</t>
  </si>
  <si>
    <t>в том числе для муниципальных нужд в рамках муниципальной программы</t>
  </si>
  <si>
    <t>Снос ветхого и аварийного жилья в год</t>
  </si>
  <si>
    <t>семья</t>
  </si>
  <si>
    <t>Га</t>
  </si>
  <si>
    <t>Увеличение общей площади жилых помещений, приходящейся в среднем на 1 жителя</t>
  </si>
  <si>
    <t>Удельный вес ветхого и аварийного жилищного фонда во всем жилищном фонде</t>
  </si>
  <si>
    <t xml:space="preserve"> Муниципальная программа сельского поселения Верхнеказымский «Развитие муниципальной службы сельского поселения Верхнеказымский на  2014-2016 годы»</t>
  </si>
  <si>
    <t>Муниципальная программа сельского поселения Лыхма «Развитие жилищно-коммунального комплекса и повышение энергетической эффективности  на 2014-2016 годы»</t>
  </si>
  <si>
    <t>Муниципальная программа сельского поселения Лыхма «Развитие муниципальной службы в сельском поселении Лыхма на 2014-2016 годы»</t>
  </si>
  <si>
    <t>Муниципальная программа сельского поселения Сосновка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</si>
  <si>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Сорум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</si>
  <si>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Полноват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</si>
  <si>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Казым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</si>
  <si>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Сосновка «Развитие муниципальной службы сельского поселения Сосновка на  2014-2016 годы»</t>
  </si>
  <si>
    <t xml:space="preserve"> Муниципальная программа сельского поселения Сорум «Развитие муниципальной службы сельского поселения Сорум на  2014-2016 годы»</t>
  </si>
  <si>
    <t xml:space="preserve"> Муниципальная программа сельского поселения Полноват «Развитие муниципальной службы сельского поселения Полноват на  2014-2016 годы»</t>
  </si>
  <si>
    <t xml:space="preserve"> Муниципальная программа сельского поселения Казым «Развитие муниципальной службы сельского поселения Казым на  2014-2016 годы»</t>
  </si>
  <si>
    <t>Муниципальная программа городского поселения Белоярский  «Повышение эффективности деятельности органов местного самоуправления  городского поселения Белоярский на 2014-2016 годы»</t>
  </si>
  <si>
    <t xml:space="preserve"> Муниципальная программа городского поселения Белоярский "Развитие жилищно-коммунального комплекса и повышение энергетической эффективности в городском поселении Белоярский на 2014-2016 годы"</t>
  </si>
  <si>
    <t xml:space="preserve"> «Обеспечение доступным и комфортным жильем жителей Белоярского района в 2014 – 2020 годах»</t>
  </si>
  <si>
    <t>Количество оказанной услуги по водоснабжению</t>
  </si>
  <si>
    <t xml:space="preserve">Количество оказанной услуги по водоотведению </t>
  </si>
  <si>
    <t>Количество оказанной услуги по теплоснабжению</t>
  </si>
  <si>
    <t>тыс.
гКал.</t>
  </si>
  <si>
    <t>Объем вывезенных жидких бытовых отходов</t>
  </si>
  <si>
    <t>Согласно заключенного договора</t>
  </si>
  <si>
    <t>Приобретение предметов народного промысла для обустройства этнографической экспозиции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</si>
  <si>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</si>
  <si>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Доля муниципальных служащих, прошедших курсы повышения квалификации по программам дополнительного профессионального образования от потребности</t>
  </si>
  <si>
    <t>Доля муниципальных служащих, прошедших  диспансеризацию, от потребности</t>
  </si>
  <si>
    <t>подъездов</t>
  </si>
  <si>
    <t>экз.</t>
  </si>
  <si>
    <t>Проведение тренировок органов управления силами ГО и ЧС сельского поселения Верхнеказымский с применением специального оборудования</t>
  </si>
  <si>
    <t>раз</t>
  </si>
  <si>
    <t>Увеличение резервов материальных ресурсов (запасов) для предупреждения и ликвидации угроз по ГО и ЧС (приобретение огнетушителей, шансового инструмента, медикаментов и т.п.)</t>
  </si>
  <si>
    <t>Увеличение оснащенности мест общего пользования в многоквартирных домах противопожарным инвентарем</t>
  </si>
  <si>
    <t>Содержание в рабочем состоянии противопожарный разрыв между сельским поселением и лесным массивом, опашка и уборка палой листвы</t>
  </si>
  <si>
    <t>шт.</t>
  </si>
  <si>
    <t>Проведение тренировок органов управления силами ГО и ЧС сельского поселения Сосновка с применением специального оборудования</t>
  </si>
  <si>
    <t>тонн</t>
  </si>
  <si>
    <t>Отдел сбора и обработки статинформации Ханты-Мансийскстата в г.Белоярский</t>
  </si>
  <si>
    <t>Доля населения, вовлеченного в эколого-просветительские и эколого-образовательные мероприятия, от общей численности населения Белоярского района</t>
  </si>
  <si>
    <t>объект</t>
  </si>
  <si>
    <t xml:space="preserve">экз.     </t>
  </si>
  <si>
    <t>Доля библиотечных фондов общедоступных библиотек, отраженных в электронных каталогах</t>
  </si>
  <si>
    <t>кв.см</t>
  </si>
  <si>
    <t>мин.</t>
  </si>
  <si>
    <t xml:space="preserve">Количество лиц с ограниченными возможностями, воспользовавшихся услугами учреждений культуры </t>
  </si>
  <si>
    <t>Увеличение количества субъектов малого и среднего предпринимательства</t>
  </si>
  <si>
    <t>Увеличение среднесписочной численности работников занятых у субъектов малого и среднего предпринимательства</t>
  </si>
  <si>
    <t>Органы государственной статистики</t>
  </si>
  <si>
    <t>Отдел развития предпринимательства и потребительского рынка администрации Белоярского района</t>
  </si>
  <si>
    <t xml:space="preserve">Увеличение количества субъектов малого и среднего предпринимательства  на 10 тыс. населения </t>
  </si>
  <si>
    <t>Подпрограмма 1 «Обеспечение деятельности органов местного самоуправления Белоярского района»</t>
  </si>
  <si>
    <t>Подпрограмма 2 «Развитие муниципальной службы в Белоярском районе»</t>
  </si>
  <si>
    <t>Увеличение количества мероприятий информационно-пропагандистского сопровождения деятельности по противодействию терроризму и экстремизму (не менее указанного значения)</t>
  </si>
  <si>
    <t>кол-во</t>
  </si>
  <si>
    <t>Обеспечение функционирования видеокамер и оборудования городской системы видеонаблюдения</t>
  </si>
  <si>
    <t>Отдел по организации профилактики правонарушений</t>
  </si>
  <si>
    <t>ОМВД по Белоярскому району</t>
  </si>
  <si>
    <t>Доля уличных преступлений в числе зарегистрированных общеуголовных преступлений</t>
  </si>
  <si>
    <t>Комитет по социальной политике администрации Белоярского района</t>
  </si>
  <si>
    <t>Количество социально значимых мероприятий, проводимых социально ориентированными некоммерческими организациями</t>
  </si>
  <si>
    <t>Увеличение численности инвалидов и других маломобильных групп населения, принимающих участие в спортивных и культурных мероприятиях</t>
  </si>
  <si>
    <t>Снижение удельного веса неиспользуемого недвижимого имущества  в общем количестве  недвижимого имущества муниципального образования</t>
  </si>
  <si>
    <t>Снижение удельного веса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</si>
  <si>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Увеличение доли объектов недвижимого имущества, на которые зарегистрировано право собственности, в общем объеме объектов, подлежащих регистрации</t>
  </si>
  <si>
    <t>Количество оказываемых государственных и муниципальных услуг в МФЦ</t>
  </si>
  <si>
    <t>Среднее количество обращений в месяц</t>
  </si>
  <si>
    <t>По данным отчетности МФЦ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</si>
  <si>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</si>
  <si>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</si>
  <si>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Методика  проведения мониторинга значений показателя «Доля  граждан, имеющих доступ к получению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услуг»</t>
  </si>
  <si>
    <t>Увеличение оснащенности мест общего пользования противопожарным инвентарем</t>
  </si>
  <si>
    <t>ед</t>
  </si>
  <si>
    <t>Увеличение резервов материальных ресурсов (запасов) для предупреждения и ликвидации ЧС в целях гражданской обороны</t>
  </si>
  <si>
    <t>Проведение тренировок, учений, занятий органов управления силами ГО и ЧС сельского поселения Полноват</t>
  </si>
  <si>
    <t>Доля муниципальных служащих, прошедших диспансеризацию, от потребности</t>
  </si>
  <si>
    <t>Доля муниципальных служащих администрации городского поселения Белоярский, прошедших курсы повышения квалификации по программам дополнительного профессионального образования от потребности</t>
  </si>
  <si>
    <t>«Социальная поддержка отдельных категорий граждан на территории  Белоярского района на 2014-2020 годы»</t>
  </si>
  <si>
    <t>Строительство автомобильных дорог общего пользования местного значения</t>
  </si>
  <si>
    <t>км.</t>
  </si>
  <si>
    <t>Реконструкция автомобильных дорог общего пользования местного значения</t>
  </si>
  <si>
    <t>0,565</t>
  </si>
  <si>
    <t>0</t>
  </si>
  <si>
    <t>Количество рейсов воздушного транспорта в год</t>
  </si>
  <si>
    <t>Количество отремонтированных ВПП в год</t>
  </si>
  <si>
    <t>Количество рейсов автомобильного транспорта в год</t>
  </si>
  <si>
    <t>Количество рейсов водного транспорта в год</t>
  </si>
  <si>
    <t>225</t>
  </si>
  <si>
    <t>Подпрограмма 3  «Повышение безопасности дорожного движения Белоярского района»</t>
  </si>
  <si>
    <t>Протяженность обслуживаемой улично-дорожной сети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</si>
  <si>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</si>
  <si>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</si>
  <si>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</si>
  <si>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</si>
  <si>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35</t>
  </si>
  <si>
    <t>3</t>
  </si>
  <si>
    <t>Подпрограмма 1 «Долгосрочное финансовое планирование и организация бюджетного процесса»</t>
  </si>
  <si>
    <t>Исполнение расходных обязательств Белоярского района за отчетный финансовый год в размере не менее 95% от бюджетных ассигнований, утвержденных решением Думы Белоярского района о бюджете Белоярского района</t>
  </si>
  <si>
    <t>≥95</t>
  </si>
  <si>
    <t>Подпрограмма 2 «Управление муниципальным долгом»</t>
  </si>
  <si>
    <t>Подпрограмма 3  «Повышение эффективности бюджетных расходов»</t>
  </si>
  <si>
    <t xml:space="preserve">% </t>
  </si>
  <si>
    <t>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</si>
  <si>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*</t>
  </si>
  <si>
    <t>Форма 85-К</t>
  </si>
  <si>
    <t>Информация о фактической среднемесячной заработной плате работников образовательных организаций</t>
  </si>
  <si>
    <t>Отчеты учреждений</t>
  </si>
  <si>
    <t>тыс. кВ/ч</t>
  </si>
  <si>
    <t>Реконструкция сетей перегретой воды мкр.7</t>
  </si>
  <si>
    <t>голов</t>
  </si>
  <si>
    <t>Обязательства водопользователя по использованию акватории водного объекта (участок реки Казым)</t>
  </si>
  <si>
    <t>«Управление муниципальным имуществом на 2014-2020 годы»</t>
  </si>
  <si>
    <t>Свидетельство о государственной регистрации</t>
  </si>
  <si>
    <t>Щугарева Ю.Н.</t>
  </si>
  <si>
    <t xml:space="preserve"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</t>
  </si>
  <si>
    <t>Исп. Гусельникова Е.А.</t>
  </si>
  <si>
    <t>Финансовая помощь молодым специалистам из числа КМНС, работающим в местах традиционного проживания и традиционной хозяйственной деятельности, на обустройство быта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</si>
  <si>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</t>
  </si>
  <si>
    <t>Балл</t>
  </si>
  <si>
    <t>Увеличение доли среднесписочной численности занятых у субъектов малого и среднего предпринимательства</t>
  </si>
  <si>
    <t>Подпрограмма 1 «Общее образование. Дополнительное образование детей»</t>
  </si>
  <si>
    <t xml:space="preserve">Доля детей в возрасте от трех до семи лет, получающих дошкольную образовательную услугу в общей численности детей от трех до семи лет </t>
  </si>
  <si>
    <t xml:space="preserve"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</t>
  </si>
  <si>
    <t xml:space="preserve">Доля учащихся общеобразовательных учреждений,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(далее – ФГОС) (в общей численности учащихся, обучающихся по ФГОС) </t>
  </si>
  <si>
    <t xml:space="preserve"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</si>
  <si>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</t>
  </si>
  <si>
    <t xml:space="preserve">Доля детей в возрасте 5 - 18 лет, охваченных программами дополнительного образования (за счет бюджетных средств), в общей численности детей в возрасте 5-18 лет  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</si>
  <si>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 </t>
  </si>
  <si>
    <t xml:space="preserve"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</t>
  </si>
  <si>
    <t>Подпрограмма 2 «Система оценки качества образования и информационная прозрачность системы образования»</t>
  </si>
  <si>
    <t xml:space="preserve">Отношение среднего балла единого государственного экзамена (в расчете на 1 обязательный предмет) в 10 % школ с лучшими результатами единого государственного экзамена к среднему баллу единого государственного экзамена (в расчете на 1 обязательный предмет) в 10 % школ с худшими результатами ЕГЭ </t>
  </si>
  <si>
    <t xml:space="preserve">Доля выпускников общеобразовательных учреждений, не получивших аттестат о среднем общем образовании </t>
  </si>
  <si>
    <t xml:space="preserve">Доля учащихся 5-11 классов, принявших участие в школьном этапе Всероссийской олимпиады школьников (в общей численности учащихся 5-11 классов) </t>
  </si>
  <si>
    <t>Подпрограмма 3 «Ресурсное обеспечение системы образования»</t>
  </si>
  <si>
    <t xml:space="preserve">Доля детей, обучающихся (воспитывающихся) в образовательных учреждениях, отвечающим современным требованиям к условиям осуществления образовательного процесса </t>
  </si>
  <si>
    <t xml:space="preserve">Количество мест в образовательных учреждениях, реализующих программу дошкольного образования 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</si>
  <si>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</si>
  <si>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>Подпрограмма 1 «Социальная поддержка отдельных категорий граждан на территории Белоярского района»</t>
  </si>
  <si>
    <t xml:space="preserve">Количество граждан, получающих социальную поддержку 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</si>
  <si>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</si>
  <si>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</si>
  <si>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</si>
  <si>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</si>
  <si>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Обеспечение выполнения полномочий и функций Комитета</t>
  </si>
  <si>
    <t>Увеличение численности инвалидов, обеспеченных информационной доступностью к средствам массовой информации</t>
  </si>
  <si>
    <t>Библиотечный фонд на 1000 жителей</t>
  </si>
  <si>
    <t xml:space="preserve">Рост количества выставочных проектов, организованных на базе выставочного зала по отношению к 2011 году </t>
  </si>
  <si>
    <t>Подпрограмма 1  «Повышение качества культурных услуг, представляемых в области библиотечного, выставочного дела»</t>
  </si>
  <si>
    <t>Подпрограмма 2 «Реализация творческого потенциала жителей Белоярского района»</t>
  </si>
  <si>
    <t xml:space="preserve">Количество посещений культурно-досуговых, концертных программ, народных гуляний и иных массовых мероприятий  </t>
  </si>
  <si>
    <t>Доля детей, привлекаемых к участию в творческих мероприятиях, от общего числа детей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</si>
  <si>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телеэфире»</t>
  </si>
  <si>
    <t xml:space="preserve">Площадь печатных полос газеты «Белоярские вести», «Белоярские вести. Официальный выпуск»  </t>
  </si>
  <si>
    <t xml:space="preserve">Количество номеров газеты «Белоярские вести», «Белоярские вести. Официальный выпуск» </t>
  </si>
  <si>
    <t xml:space="preserve">Количество эфирного времени на телевещании </t>
  </si>
  <si>
    <t>Подпрограмма 4  «Создание условий для реализации мероприятий муниципальной программы»</t>
  </si>
  <si>
    <t xml:space="preserve">Уровень удовлетворенности жителей качеством услуг, предоставляемых учреждениями культуры </t>
  </si>
  <si>
    <t>Отношение среднемесячной заработной платы  работников учреждений культуры к средней заработной плате в Ханты-Мансийском автономном округе Югре</t>
  </si>
  <si>
    <t>Подпрограмма 5 «Развитие отраслевой инфраструктуры»</t>
  </si>
  <si>
    <t xml:space="preserve">Сохранение уровня материально-технического обеспечения учреждений культуры 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</si>
  <si>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</si>
  <si>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Посещаемость выставочного зала (на 1 жителя в год)</t>
  </si>
  <si>
    <t>Численность спортсменов с присвоенными массовыми разрядами</t>
  </si>
  <si>
    <t>Количество завоеванных медалей спортсменами Белоярского района на соревнованиях различного уровня</t>
  </si>
  <si>
    <t>Увеличение количества проведенных мероприятий для молодежи</t>
  </si>
  <si>
    <t>Увеличение количества молодежи, принимающей участие в молодежных мероприятиях</t>
  </si>
  <si>
    <t>Увеличение численности детей, охваченных малозатратными формами отдыха</t>
  </si>
  <si>
    <t>Обеспечение условий для организации отдыха и оздоровления детей</t>
  </si>
  <si>
    <t>Подпрограмма 4    «Обеспечение реализации муниципальной программы»</t>
  </si>
  <si>
    <t>Подпрограмма 1 «Функционирование органов местного самоуправления Белоярского района»</t>
  </si>
  <si>
    <t>Обеспечение выполнения полномочий и  функций органов местного самоуправления Белоярского района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</si>
  <si>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</si>
  <si>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Увеличение производства скота и птицы на убой   сельскохозяйственными организациями и крестьянскими (фермерскими) хозяйствами (в живом весе)</t>
  </si>
  <si>
    <t>тыс. тонн</t>
  </si>
  <si>
    <t>Увеличение производства молока сельскохозяйственными организациями и крестьянскими (фермерскими) хозяйствами</t>
  </si>
  <si>
    <t>Увеличение объёма добычи (вылова) рыбы – сырца рыбодобывающими предприятиями</t>
  </si>
  <si>
    <t>Увеличение поголовья северных оленей в хозяйствах всех категорий</t>
  </si>
  <si>
    <t>тыс. голов</t>
  </si>
  <si>
    <t>Увеличение объёмов заготовки дикоросов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</si>
  <si>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животных, включая отлов, и утилизацию бродячих домашних животных не менее 220 голов в год</t>
  </si>
  <si>
    <t>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</si>
  <si>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Участие сельскохозяйственных предприятий, крестьянских (фермерских) хозяйств в конкурсах профессионального мастерства</t>
  </si>
  <si>
    <t>Количество получателей мер поддержки, установленных государственной программой Ханты-Мансийского автономного округа – Югры «Социально-экономическое развитие коренных малочисленных народов Севера Ханты-Мансийского автономного округа – Югры на 2016-2020 годы», получатель</t>
  </si>
  <si>
    <t>Проведение мероприятий, направленных на сохранение культурного наследия коренных малочисленных народов</t>
  </si>
  <si>
    <t>Увеличение объема ввода жилья в год</t>
  </si>
  <si>
    <t>кв.м.</t>
  </si>
  <si>
    <t>Количество семей, получивших меры поддержки для улучшения жилищных условий в год</t>
  </si>
  <si>
    <t>Площадь земельных участков предоставляемых для жилищного строительства, обеспеченных коммунальной инфраструктурой</t>
  </si>
  <si>
    <t>Обеспеченность муниципальных образований Белоярского района качественной градостроительной документацией</t>
  </si>
  <si>
    <t>Доля молодых семей, улучшивших жилищные условия в соответствии с муниципальной программой, в общем числе молодых семей, поставленных на учет в качестве нуждающихся в улучшении жилищных условий, в год</t>
  </si>
  <si>
    <t>Снижение доли объемов сточных вод сбрасываемых на рельеф</t>
  </si>
  <si>
    <t>Удельный вес проб воды, отбор которых произведен из водопроводной сети, не отвечающих гигиеническим нормативам: по санитарно-химическим показателям</t>
  </si>
  <si>
    <t>Удельный вес проб воды, отбор которых произведен из водопроводной сети, не отвечающих гигиеническим нормативам: по микробиологическим показателям</t>
  </si>
  <si>
    <t>Подпрограмма 2 «Энергосбережение и повышение энергетической эффективности»»</t>
  </si>
  <si>
    <t xml:space="preserve">Замена светодиодных ламп на сети уличного освещения в городе Белоярский </t>
  </si>
  <si>
    <t>Подпрограмма 3 «Проведение капитального ремонта многоквартирных домов»</t>
  </si>
  <si>
    <t>Доля отремонтированных многоквартирных жилых домов в г. Белоярский от общего количества МКД требующих капитального ремонта</t>
  </si>
  <si>
    <t>Подпрограмма 4 «Переселение граждан из аварийного жилищного фонда»</t>
  </si>
  <si>
    <t>Общая площадь расселенного аварийного жилищного фонда</t>
  </si>
  <si>
    <t>Обеспечение текущего содержания объектов  благоустройства на территории г.п. Белоярский</t>
  </si>
  <si>
    <t>домов</t>
  </si>
  <si>
    <t>Количество обслуживаемых мест захоронений, зданий и сооружений похоронного назначения</t>
  </si>
  <si>
    <t>Обеспечение выполнения работ по погребению согласно гарантированного перечня</t>
  </si>
  <si>
    <t>Уровень толерантного отношения к представителям другой национальности</t>
  </si>
  <si>
    <t>Доля граждан, положительно оценивающих состояние межнациональных отношений в Белоярском районе, в общем количестве граждан</t>
  </si>
  <si>
    <t>Доля граждан, положительно оценивающих состояние межконфессиональных отношений в Белоярском районе</t>
  </si>
  <si>
    <t>Количество фактов экстремистских проявлений на почве религиозной и национальной ненависти</t>
  </si>
  <si>
    <t>Доля административных правонарушений, предусмотренных ст. 12.9, 12.12, 12.19 КоАП РФ выявленных с помощью технических средств фото-видеофиксации, в общем количестве таких правонарушений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</si>
  <si>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</si>
  <si>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</si>
  <si>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Доля населения Белоярского района, попадающего в зону действия муници-пальной автоматизированной системы оповещения населения Белоярского района об опасностях, возникающих при ведении военных действий или вследствие этих действий, а также об угрозе возникновения или о возникно-вении чрезвычайных ситуаций природ-ного и техногенного характера, в про-центах от общей численности населе-ния Белоярского района</t>
  </si>
  <si>
    <t>балл</t>
  </si>
  <si>
    <t>Количество введенных в эксплуатацию объектов размещения твердых коммунальных (бытовых) отходов</t>
  </si>
  <si>
    <t>Доля обеспеченности поселений полигонами твердых коммунальных (бытовых) отходов</t>
  </si>
  <si>
    <t>Доля площади рекультивированных территорий санкционированных свалок твердых коммунальных (бытовых) отходов</t>
  </si>
  <si>
    <t xml:space="preserve">Обеспечение выполнения полномочий и функций Комитета муниципальной собственности </t>
  </si>
  <si>
    <t>Количество установленных дорожных знаков на улично-дорожной сети</t>
  </si>
  <si>
    <t>Исполнение плана по налоговым и неналоговым доходам, утвержденного решением Думы Белоярского района о бюджете Белоярского района (без учёта доходов по штрафам, санкциям, от возмещения ущерба), на уровне не менее 95%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</si>
  <si>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 не ниже 3</t>
  </si>
  <si>
    <t>≤3</t>
  </si>
  <si>
    <t>Размер резервного фонда администрации Белоярского района от первоначально утвержденного общего объема расходов бюджета Белоярского района</t>
  </si>
  <si>
    <t>˂3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</si>
  <si>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 Белоярского района не более 15 %</t>
  </si>
  <si>
    <t>≤15</t>
  </si>
  <si>
    <t>Соблюдение в течение финансового года ограничений по предельному объему муниципального долга, установленных бюджетным законодательством  (ст.107 БК.РФ), при условии соблюдения – 1, не соблюдение – 0</t>
  </si>
  <si>
    <t>Доля главных распорядителей бюджетных средств Белоярского района, имеющих оценку качества финансового менеджмента более 80 баллов</t>
  </si>
  <si>
    <t>Публикация в сети Интернет брошюры «Бюджет для граждан», брошюра опубликована – 1, не опубликована – 0</t>
  </si>
  <si>
    <t>Увеличение количества граждан, охваченных мероприятиями, направленными на повышение финансовой грамотности до 573 человек</t>
  </si>
  <si>
    <t>Исполнение плана по налоговым и неналоговым доходам, утвержденного решениями представительных органов  городского и сельских поселений  Белоярского района о бюджете (без учёта доходов по штрафам, санкциям, от возмещения ущерба), на уровне не менее 95%</t>
  </si>
  <si>
    <t>Отсутствие просроченной кредиторской задолженности в бюджетах поселений, (отсутствие задолженности – 1, наличие - 0)</t>
  </si>
  <si>
    <t>Рост средней итоговой оценки качества организации и осуществления бюджетного процесса в поселениях Белоярского района, до 85 баллов</t>
  </si>
  <si>
    <t>Подпрограмма 1: «Укрепление пожарной безопасности»</t>
  </si>
  <si>
    <t>Приобретение пожарно-технического инвентаря</t>
  </si>
  <si>
    <t>Выполнено за отчетный период</t>
  </si>
  <si>
    <t>Снижение количества зарегистрированных пожаров на объектах муниципальной собственности Белоярского района, количество зарегистрированных пожаров</t>
  </si>
  <si>
    <t>На хранение имущества ГО заключен контракт на 181,1 т.руб. оплата ежемесячно, Контракт на обучение должностных лиц заключен в апреле, оплата в мае 2016г. на сумму 101,2 т.руб. Контракт на проведение водолазных работ по очистке акватории пляжа будет заключен в апреле 2016 года оплата по контракту в июне 2016 года сумма ≈190 т.руб.</t>
  </si>
  <si>
    <t>Заключен контракт на обучение спасателей, оказание услуг по контракту и оплата в июне 2016 года.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</si>
  <si>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</si>
  <si>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</si>
  <si>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321 364,6*</t>
  </si>
  <si>
    <t>«Совершенствование 
межбюджетных отношений в Белоярском районе на 2014-2020 годы»</t>
  </si>
  <si>
    <t>Иные межбюджетные трансферты на обеспечение сбалансированности перечислены в бюджеты поселений в соответствии с потребностью</t>
  </si>
  <si>
    <t>Иные межбюджетные трансферты на осуществление переданных полномочий перечисляются в  бюджеты поселений в определенных объемах в установленные сроки</t>
  </si>
  <si>
    <t>Информационно-пропагандистское сопровождение противодействия терроризму и экстремизму</t>
  </si>
  <si>
    <t>Приобретение технических средств для обеспечения безопасности в местах с массовым пребыванием людей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</si>
  <si>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</si>
  <si>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Размещение  в местах массового пребывания граждан систем  видеонаблюдения, проведение работ обеспечивающих функционирование систем, в том числе по направлению безопасности дорожного движения и информирование населения о системах, необходимости соблюдать правила дорожного движения</t>
  </si>
  <si>
    <t>Информационно-пропагандистское сопровождение противодействия потреблению наркотиков и др. психо-активных веществ</t>
  </si>
  <si>
    <t>Департамент общественных и внешних связей ХМАО</t>
  </si>
  <si>
    <t>Производство молока</t>
  </si>
  <si>
    <t>Производство мяса</t>
  </si>
  <si>
    <t>Добыча (вылов) и реализации рыбы</t>
  </si>
  <si>
    <t>Производство сыра</t>
  </si>
  <si>
    <t>Производство морсов из дикорастущих ягод</t>
  </si>
  <si>
    <t>Производство, переработка, заготовка и реализация мяса оленей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</si>
  <si>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</si>
  <si>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Обеспечение деятельности муниципальных общеобразовательных учреждений Белоярского района</t>
  </si>
  <si>
    <t>Выплата отпускных сумм и материальной помощи запланированы на май - июль.</t>
  </si>
  <si>
    <t>Организация проведения мероприятий</t>
  </si>
  <si>
    <t xml:space="preserve">Стимулирование лидеров и поддержка системы воспитания </t>
  </si>
  <si>
    <t>Информационное и организационно-методическое сопровождение реализации Программы</t>
  </si>
  <si>
    <t>Обеспечение деятельности МАУ "Дворец спорта"</t>
  </si>
  <si>
    <t>Обеспечение деятельности МАУ «База спорта и отдыха «Северянка»</t>
  </si>
  <si>
    <t>Реализация мероприятий</t>
  </si>
  <si>
    <t>Организация отдыха и оздоровления детей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</si>
  <si>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</si>
  <si>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</t>
  </si>
  <si>
    <t>Подпрограмма 5  «Формирование доступной среды для инвалидов и других маломобильных групп населения в подведомственных учреждениях»</t>
  </si>
  <si>
    <t>Протоколы, выписки из протоколов соревнований</t>
  </si>
  <si>
    <t>План мероприятий по молодёжной политике, отчеты молодежных клубов</t>
  </si>
  <si>
    <t xml:space="preserve">Статистические отчеты молодежных клубов, количество реализованных билетов, посадочных мест </t>
  </si>
  <si>
    <t>Постановления ТКДНиЗП</t>
  </si>
  <si>
    <t>Паспорта материально-технической оснащенности учреждений</t>
  </si>
  <si>
    <t>Банк данных электронного Комитета по образованию</t>
  </si>
  <si>
    <t>«Управление муниципальными финансами в Белоярском районе на 2014-2020 годы» **</t>
  </si>
  <si>
    <t>«Совершенствование межбюджетных отношений в Белоярском районе на 2014-2020 годы» **</t>
  </si>
  <si>
    <t>**</t>
  </si>
  <si>
    <t>значение показателя от запланированного на отчетный период</t>
  </si>
  <si>
    <t>100*</t>
  </si>
  <si>
    <t>ИАС «Аверс: контингент» стат.форма ОШ-1</t>
  </si>
  <si>
    <t>Паспорта материально-технической оснащенности учреждений, отсутствие предписаний надзорных органов</t>
  </si>
  <si>
    <t>Проектная мощность муниципальных образовательных учреждений, согласованная с Роспотребнадзором</t>
  </si>
  <si>
    <t>Подпрограмма 1  «Содействие развитию жилищного строительства на территории Белоярского района»</t>
  </si>
  <si>
    <t>Приобретение жилья</t>
  </si>
  <si>
    <t>Строительство жилья</t>
  </si>
  <si>
    <t>Инженерные сети мкр.3А г.Белоярский (2 этап)</t>
  </si>
  <si>
    <t>Инженерные сети мкр.Озерный-2 (1 этап)</t>
  </si>
  <si>
    <t>Освоение средств планируется в 4-м квартале 2016 года.</t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</si>
  <si>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</si>
  <si>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</si>
  <si>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t>ЛКОС с.Казым с напорным коллектором и КНС</t>
  </si>
  <si>
    <t>АГРС г.Белоярский</t>
  </si>
  <si>
    <t>Водоочистные сооружения в п. Сорум (ВОС)</t>
  </si>
  <si>
    <t>Обеспечение водоснабжением г.Белоярский</t>
  </si>
  <si>
    <t>Ремонт котельной в д.Ванзеват (склад угля)</t>
  </si>
  <si>
    <t xml:space="preserve">Подпрограмма 3 «Проведение капитального ремонта многоквартирных домов» 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</si>
  <si>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</si>
  <si>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>Договор софинансирования мероприятия проведения капитального ремонта многоквартирных домов заключен.  Срок исполнения 2016 г.</t>
  </si>
  <si>
    <t>Оплата производится согласно заключенных муниципальных контрактов</t>
  </si>
  <si>
    <t>Субсидия на возмещение недополученных доходов  в связи с оказанием населению жилищно-коммунальных услуг на территории городского поселения Белоярский</t>
  </si>
  <si>
    <t>Вывоз жидких бытовых отходов</t>
  </si>
  <si>
    <t>Теплоснабжение и горячее водоснабжение</t>
  </si>
  <si>
    <t>Оплата производится согласно заключенного договора, на основании предоставленных Исполнителем подтверждающих документов.</t>
  </si>
  <si>
    <t>Документы с целью заключения договора на предоставление субсидии в адрес администрации г.п.Белоярский не поступали.</t>
  </si>
  <si>
    <t>Реализация мероприятий по ремонту систем коммунальной инфраструктуры</t>
  </si>
  <si>
    <t>Доля отремонтированных (капитальный ремонт) тепловых сетей</t>
  </si>
  <si>
    <t>35,6***</t>
  </si>
  <si>
    <t>1,76***</t>
  </si>
  <si>
    <t>***</t>
  </si>
  <si>
    <t>значение показателя за отчетный период</t>
  </si>
  <si>
    <t xml:space="preserve">Организация проведения районных смотров-конкурсов  предприятий, конкурсов профессионального мастерства </t>
  </si>
  <si>
    <t xml:space="preserve">Организация проведения выставок, ярмарок на территории Белоярского района с участием субъектов  малого и среднего предпринимательства       </t>
  </si>
  <si>
    <t xml:space="preserve">Проведение образовательных мероприятий   </t>
  </si>
  <si>
    <t xml:space="preserve">Развитие молодежного предпринимательства </t>
  </si>
  <si>
    <t>Субсидии субъектам осуществляющих производство, реализацию товаров и услуг в социально значимых видах деятельности, определенных муниципальными образованиями автономного округа, в части компенсации арендных платежей за нежилые помещения и по предоставленным консалтинговым услугам</t>
  </si>
  <si>
    <t xml:space="preserve">Субсидии по приобретению оборудования (основных средств) и лицензионных программных продуктов </t>
  </si>
  <si>
    <t>Субсидии в целях возмещения части затрат организаций, осуществляющих деятельность по бизнес-инкубированию</t>
  </si>
  <si>
    <t xml:space="preserve">Субсидии по созданию условий для развития Субъектов, осуществляющих деятельность в следующих направлениях: экология быстровозводимое домостроение, крестьянско- фермерские хозяйства, переработка леса, сбор и переработка дикоросов, переработка отходов,  рыбодобыча, рыбопереработка, ремесленническая деятельность, въездной и внутренний туризм </t>
  </si>
  <si>
    <t>Субсидии в целях возмещение затрат социальному предпринимательству и семейному бизнесу</t>
  </si>
  <si>
    <t xml:space="preserve">Грантовая поддержка социального предпринимательства </t>
  </si>
  <si>
    <t xml:space="preserve">Грантовая поддержка начинающих предпринимателей </t>
  </si>
  <si>
    <t>Субсидии по содержанию авторечвокзала</t>
  </si>
  <si>
    <t>Предоставление субсидии субъектам малого и среднего предпринимательства, осуществляющих регулярные автомобильные перевозки</t>
  </si>
  <si>
    <t xml:space="preserve">Пенсии за выслугу лет в рамках подпрограммы </t>
  </si>
  <si>
    <t>Преоставление выплат и компенсаций отдельным категориям граждан</t>
  </si>
  <si>
    <t>Мероприятия по организации отдыха и оздоровления детей из семей, находящихся в трудной жизненной ситуации</t>
  </si>
  <si>
    <t>Оказание адресной социальной помощи и социальной поддержки отдельным категориям граждан</t>
  </si>
  <si>
    <t>Проведение мероприятий по организации отдыха и  досуга отдельных категорий граждан</t>
  </si>
  <si>
    <t xml:space="preserve">Проведение конкурса художественного творчества </t>
  </si>
  <si>
    <t>Оформление подписки на газету</t>
  </si>
  <si>
    <t>Обеспечение деятельности  учреждений (БЦБС)</t>
  </si>
  <si>
    <t xml:space="preserve">Модернизация общедоступных муниципальных библиотек </t>
  </si>
  <si>
    <t>Проведение районного семинара для работников библиотек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</si>
  <si>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</si>
  <si>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</si>
  <si>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</si>
  <si>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</si>
  <si>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Проведение семинара-практикума «Казымская береста»</t>
  </si>
  <si>
    <t>Проведение традиционного праздника "Нарождение луны"</t>
  </si>
  <si>
    <t>Реализация проекта «Театр берестяных масок»</t>
  </si>
  <si>
    <t>Подпрограмма  II «Реализация творческого потенциала жителей Белоярского района»</t>
  </si>
  <si>
    <t>Обеспечение деятельности  учреждений  (ДШИ)</t>
  </si>
  <si>
    <t>Конкурс творчества юных живописцев 
«Мастерская солнца»</t>
  </si>
  <si>
    <t>Обеспечение деятельности  учреждений (Камертон)</t>
  </si>
  <si>
    <t>Подпрограмма III  «Создание условий для информационного обеспечения населения Белоярского района посредством печатных средств массовой информации, а также в теле эфире»</t>
  </si>
  <si>
    <t>Подпрограмма  IV «Создание условий для реализации мероприятий муниципальной программы»</t>
  </si>
  <si>
    <t xml:space="preserve">Финансовое обеспечение полномочий  Комитета </t>
  </si>
  <si>
    <t>Организация и исполнение материально-технического обеспечения учреждений (СМТО)</t>
  </si>
  <si>
    <t>Подпрограмма V «Развитие отраслевой инфраструктуры»</t>
  </si>
  <si>
    <t>Подпрограмма VI «Формирование доступной среды жизнедеятельности для инвалидов и других маломобильных групп населения в учреждениях культуры»</t>
  </si>
  <si>
    <t>Подпрограмма I «Функционирование органов местного самоуправления Белоярского района»</t>
  </si>
  <si>
    <t>Повышение квалификации муниципальных служащих с получением соответствующих документов</t>
  </si>
  <si>
    <t>Расходы на обеспечение деятельности муниципальных учреждений</t>
  </si>
  <si>
    <t>На обустройство земельных участков территорий традиционного природопользования, территорий (акваторий), предназначенных для пользования объектами животного мира, водными биологическими ресурсами, на приобретение материально-технических средств, на приобретение северных оленей</t>
  </si>
  <si>
    <t xml:space="preserve">Проведение традиционного национального праздника «День оленевода» в с.Казым </t>
  </si>
  <si>
    <t>Проведение традиционного национального праздника «День рыбака» в с.Полноват</t>
  </si>
  <si>
    <t>Полигон утилизации ТБО п Сорум</t>
  </si>
  <si>
    <t>Полигон утилизации ТБО п.Полноват</t>
  </si>
  <si>
    <t xml:space="preserve">Рекультивация территории санкционированной свалки твердых бытовых отходов с.Полноват, с.Казым, с.Ванзеват   </t>
  </si>
  <si>
    <t xml:space="preserve">Ликвидация мест захламления, рекультивация нарушенных земель </t>
  </si>
  <si>
    <t>Санитарное содержание сложившихся мест активного отдыха граждан, расположенных в водоохраной зоне водных объектов (оз.Светлое, оз.Школьное, оз.Нешинелор, оз.Выргимский сор, р.Казым)</t>
  </si>
  <si>
    <t>Организация использования, охраны, защиты, воспроизводства городских лесов г.Белоярский</t>
  </si>
  <si>
    <t>Рекламно-информационная деятельность, направленная на формирование ответственного отношения к природе (УСХП)</t>
  </si>
  <si>
    <t>Проведение мероприятий в образовательных учреждениях</t>
  </si>
  <si>
    <t>Проведение мероприятий на базе учреждений культуры</t>
  </si>
  <si>
    <t>Комплектование библиотечных фондов</t>
  </si>
  <si>
    <t>Подпрограмма I  «Повышение качества культурных услуг, предоставляемых в области библиотечного, выставочного дела»</t>
  </si>
  <si>
    <t>Журнал учета посетителей</t>
  </si>
  <si>
    <t>Журнал регистрации выставочных проектов</t>
  </si>
  <si>
    <t>Статистические данные</t>
  </si>
  <si>
    <t>Учетные карты учреждений культуры, статданные</t>
  </si>
  <si>
    <t>Данные из муниципального задания</t>
  </si>
  <si>
    <t>Мониторинг качества услуг</t>
  </si>
  <si>
    <t>Согласно отчету о заработной плате в Департамент культуры ХМАО-Югры</t>
  </si>
  <si>
    <t>Мониторинг посещения лиц с ограниченными возможностями</t>
  </si>
  <si>
    <t>Управление и распоряжение муниципальным имуществом</t>
  </si>
  <si>
    <t>Реконструкция автомобильных дорог г. Белоярский.  1 этап – участок перекресток ул. Молодости – ул. Центральная до перекрестка ул. Боковая – микрорайон Геологов</t>
  </si>
  <si>
    <t>Содержание вертолетных площадок</t>
  </si>
  <si>
    <t>Ремонт вертолетной пл.в д.Юильск (Сургутнефтегаз)</t>
  </si>
  <si>
    <t>Подпрограмма 3 «Повышение безопасности дорожного движения  в Белоярском районе»</t>
  </si>
  <si>
    <t>Ремонт технических средств</t>
  </si>
  <si>
    <t>Содержание автомобильных дорог</t>
  </si>
  <si>
    <t>Создание резерва материальных ресурсов для ликвидации чрезвычайных ситуаций и в целях гражданской обороны</t>
  </si>
  <si>
    <t xml:space="preserve">Мероприятия по обеспечению первичных мер пожарной безопасности </t>
  </si>
  <si>
    <t>Разработка информационного материала и его размещение на территории населенных пунктов сельского поселения Полноват</t>
  </si>
  <si>
    <t>Оснащение территорий общего пользования населенных пунктов сельского поселения Полноват первичными средствами тушения пожаров и противопожарным инвентарем</t>
  </si>
  <si>
    <t>Содержание территории села Полноват, прилегающей к лесной полосе, в надлежащем состоянии для предотвращения возникновения пожаров в лесной полосе (сбор и утилизация валежника из лесной полосы)</t>
  </si>
  <si>
    <t xml:space="preserve">Обеспечение мероприятий по энергосбережению и повышению энергетической эффективности </t>
  </si>
  <si>
    <t>Проведение мероприятий по капитальному ремонту и утепление рабочих помещений и мест общего пользования бюджетных зданий</t>
  </si>
  <si>
    <t xml:space="preserve">Благоустройство территории </t>
  </si>
  <si>
    <t>уличное освещение</t>
  </si>
  <si>
    <t>прочие мероприятия</t>
  </si>
  <si>
    <t>Предоставление субсидий  юридическим лицам (за исключением государственных (муниципальных) учреждений), индивидуальным предпринимателям, физическим лицам оказывающим населению жилищно-коммунальные услуги (подвоз воды  и вывоз жидких бытовых отходов)</t>
  </si>
  <si>
    <t>Содержание объектов размещения отходов</t>
  </si>
  <si>
    <t>Создание условий для обеспечения бытового обслуживания населения</t>
  </si>
  <si>
    <t>Согласно выставленных счетов.</t>
  </si>
  <si>
    <t xml:space="preserve">Создание условий для развития и совершенствования муниципальной службы </t>
  </si>
  <si>
    <t>Повышение уровня информированности населения о чрезвычайных ситуациях и порядке действий при их возникновении, обеспечение безопасности людей на водных объектах, через распространение информационного материала,  в количестве 200 экз. в год</t>
  </si>
  <si>
    <t>Сокращение потребления энергоресурсов</t>
  </si>
  <si>
    <t>Обеспечение населения услугой по вывозу жидких бытовых отходов, от потребности</t>
  </si>
  <si>
    <t>Обеспечение населения услугой по подвозу чистой питьевой водой, от потребности</t>
  </si>
  <si>
    <t>Повышение уровня благоустроенности населенных пунктов:</t>
  </si>
  <si>
    <t>Обустройство мест массового отдыха</t>
  </si>
  <si>
    <t>Количество отремонтированных (приобретенных) детских игровых комплексов</t>
  </si>
  <si>
    <t>Доля  граждан, участвующих в работах по благоустройству от общего числа граждан проживающих в поселении</t>
  </si>
  <si>
    <t>Объем потребления электроэнергии сети уличного освещения</t>
  </si>
  <si>
    <t>тыс. кВт/ч</t>
  </si>
  <si>
    <t>Сокращение доли муниципальной собственности в многоквартирных домах</t>
  </si>
  <si>
    <t xml:space="preserve">Обеспечение населения услугами общественной бани, от потребности </t>
  </si>
  <si>
    <t>Обеспечение  территории размещения отходов в надлежащем состоянии</t>
  </si>
  <si>
    <t>тыс. м2.</t>
  </si>
  <si>
    <t>Доля муниципальных служащих, прошедших диспансеризацию от потребности</t>
  </si>
  <si>
    <t>Благоустройство территории поселения</t>
  </si>
  <si>
    <t>озеленение</t>
  </si>
  <si>
    <t>Предоставление субсидии на возмещение затрат или недополученных доходов организациям, предоставляющим жилищно-коммунальные услуги населению по тарифам, не обеспечивающим возмещение издержек</t>
  </si>
  <si>
    <t>Мероприятия по обеспечению первичных мер пожарной безопасности</t>
  </si>
  <si>
    <t>Повышение уровня благоустроенности сельского поселения Верхнеказымский:</t>
  </si>
  <si>
    <t>Обустройство площадей зеленых насаждений сельского поселения Верхнеказымский (посадка цветов, деревьев, газонов и т.д.) не менее 200 м² в год</t>
  </si>
  <si>
    <t>м²</t>
  </si>
  <si>
    <t>Доля граждан, участвующих в работах по благоустройству от общего числа граждан проживающих в поселении</t>
  </si>
  <si>
    <t>тыс.гКал</t>
  </si>
  <si>
    <t>Подготовка и раздача лекционных материалов для занятий с неработающим населением</t>
  </si>
  <si>
    <t xml:space="preserve">Обучение одного муниципального служащего проведено  в период 28.01.2016-18.02.2016 дистанционно.   </t>
  </si>
  <si>
    <t xml:space="preserve">Диспансеризацию прошли все 5 муниципальных служащих в январе 2016 года. </t>
  </si>
  <si>
    <t>Курсы повышения квалификации одного муниципального служащего с выездом за пределы г.Белоярский запланированы на 2 квартал 2016 года. Обучение остальных нуждающихся в повышении квалификации планируется в  3,4-м кварталах 2016 года.</t>
  </si>
  <si>
    <t xml:space="preserve">Диспансеризация муниципальных служащих администрации Белоярского района запланирована на 4 квартал 2016 года. </t>
  </si>
  <si>
    <t>Обеспечение выполнения полномочий и функций органов местного самоуправления городского поселения Белоярский</t>
  </si>
  <si>
    <t xml:space="preserve">Курсы повышения квалификации  муниципального служащего запланированы на осень 2016 года. </t>
  </si>
  <si>
    <t xml:space="preserve">Диспансеризация муниципальных служащих администрации ородского поселения Белоярский запланирована на 4 квартал 2016 года.   </t>
  </si>
  <si>
    <t>Обеспечение выполнения функций органов местного самоуправления городского поселения Белоярский</t>
  </si>
  <si>
    <t>Доля муниципальных служащих администрации городского поселения Белоярский, прошедших  диспансеризацию, от потребности</t>
  </si>
  <si>
    <t>Обеспечение участия в семинарах, совещаниях, конференциях, проводимых за пределами городского поселения Белоярский</t>
  </si>
  <si>
    <t xml:space="preserve">Предоставление выплат и компенсаций отдельным категориям граждан производится по мере обращения граждан. Большая часть выплат отдельным категориям граждан будет произведена в 3 квартале 2016 года (денежное вознаграж-дение, в связи с  объявлением Благодарности главы Белоярского района неработающим пенсионерам). </t>
  </si>
  <si>
    <t>Конкурс художественного творчества инвалидов запланирован на ноябрь 2016 года</t>
  </si>
  <si>
    <t>Конкурс художественного творчества для детей-инвалидов запланирован на ноябрь 2016 года</t>
  </si>
  <si>
    <t>Статистические данные Комитета по социальной политике администрации Белоярского района</t>
  </si>
  <si>
    <t>Отчетные данные социально ориентированных некоммерческих организаций, получивших финансовую поддержку</t>
  </si>
  <si>
    <t xml:space="preserve">Государственная поддержка животноводства осуществляется с учётом авансирования предприятий </t>
  </si>
  <si>
    <t xml:space="preserve">Господдержка оказана одному  КФХ  </t>
  </si>
  <si>
    <t>Государственная поддержка рыболовства и рыбопереработки осуществляется по мере поступления заявок от получателей субсидий</t>
  </si>
  <si>
    <t xml:space="preserve">Заключено два муниципальных контракта, по результатам исполнения в апреле 2016 года средства окружного бюджета будут исполнены на 100 % </t>
  </si>
  <si>
    <t xml:space="preserve">Субсидии не предоставлялись. Предприятие ООО СП «Белоярское» приказом Департамента природных ресурсов и несырьевого сектора экономики включено в реестр перерабатывающих предприятий. С апреля 2016 года начнутся выплаты субсидий </t>
  </si>
  <si>
    <t xml:space="preserve">Внесены изменения в программу, разработан и утверждён порядок предоставления субсидий. Выплаты субсидий начнутся в апреле 2016 года </t>
  </si>
  <si>
    <t>Внесены изменения в программу, разработан и утверждён порядок предоставления субсидий. Выплаты субсидий начнутся в апреле 2016 года</t>
  </si>
  <si>
    <t>Отдел сбора и обработки статинформации Ханты-Мансийскстата в г.Белоярский
Главы крестьянских (фермерских) хозяйств</t>
  </si>
  <si>
    <t>Рыбодобывающие предприятия</t>
  </si>
  <si>
    <t>Управление жилищно-коммунального хозяйства администрации Белоярского района</t>
  </si>
  <si>
    <t>Управление по сельскому хозяйству, природопользованию и вопросам малочисленных народов Севера администрации Белоярского района</t>
  </si>
  <si>
    <t>Информация по вводу жилья, объектов соцкультбыта и стройиндустрии по Белоярскому району за 1 квартал 2016 года.</t>
  </si>
  <si>
    <t>Освоение средств планируется во 2 квартале 2016 года.</t>
  </si>
  <si>
    <t>Исполнены расходы в части:
-оплаты труда сотрудникам;
-начисление на оплату труда;
- коммунальных  услуг (оплата по факту потребления); 
- услуг связи;
- услуг по содержанию имущества.</t>
  </si>
  <si>
    <t>Внесены взносы на счет Югорского оператора на капитальный ремонт общего имущества в многоквартирном доме в целях формирования фонда капитального ремонта по заключенному договору №89/МС от 10.09.2014года  за январь-февраль 2016года.</t>
  </si>
  <si>
    <t>Электронная система управления очередью "Энтер"</t>
  </si>
  <si>
    <t>ОАО "ТЭК"</t>
  </si>
  <si>
    <t xml:space="preserve">ОАО "ЮКЭК - Белоярский </t>
  </si>
  <si>
    <t>Администрация сельского поселения Полноват</t>
  </si>
  <si>
    <t>значение показателя от запланированного на отчетный</t>
  </si>
  <si>
    <t xml:space="preserve">уличное освещение </t>
  </si>
  <si>
    <t>Мероприятия планируются в 3 квартале</t>
  </si>
  <si>
    <t>организация временных рабочих мест по безработным гражданам и трудоустройству несовершеннолетних</t>
  </si>
  <si>
    <t>Мероприятия планируются в 3-4 кварталах</t>
  </si>
  <si>
    <t>Повышение уровня благоустроенности сельского поселения Лыхма:</t>
  </si>
  <si>
    <t>Обустройство площадей зеленых насаждений сельского поселения Лыхма (посадка цветов, деревьев, газонов и т.д.) не менее 350 м² в год</t>
  </si>
  <si>
    <t xml:space="preserve"> тыс. кВт/ч</t>
  </si>
  <si>
    <t>Содержание территории, прилегающей к лесной полосе, в надлежащем состоянии для предотвращения возникновения пожаров</t>
  </si>
  <si>
    <t>Разработка информационного материала и его размещение, подготовка и обучение населения в области ГО</t>
  </si>
  <si>
    <t xml:space="preserve">Мероприятия 
планируются в 3 квартале </t>
  </si>
  <si>
    <t>Повышение уровня информированности населения о чрезвычайных ситуациях и порядке действий при их возникновении, обеспечение безопасности людей на водных объектах, через распространение информационного материала</t>
  </si>
  <si>
    <t>Проведение тренировок органов управления силами ГО и ЧС сельского поселения Лыхма с применением специального оборудования</t>
  </si>
  <si>
    <t xml:space="preserve">Содержание в рабочем состоянии противопожарного разрыва между сельским поселением и лесным массивом, опашка и уборка палой листвы не менее чем 500 м2 в год </t>
  </si>
  <si>
    <t>ОАО «Межрегионэнергосбыт»</t>
  </si>
  <si>
    <t>Администрация сельского поселения Лыхма</t>
  </si>
  <si>
    <t xml:space="preserve">Оснащение территорий общего пользования поселка Сорум первичными средствами тушения пожаров и противопожарным инвентарем </t>
  </si>
  <si>
    <t xml:space="preserve">Укомплектование требующимися первичными средствами пожаротушения </t>
  </si>
  <si>
    <t>Повышение энергоэффективности систем освещения методом замены  ламп накаливания высокой мощности  на энергоэффективные</t>
  </si>
  <si>
    <t xml:space="preserve">озеленение </t>
  </si>
  <si>
    <t>Муниципальная программа сельского поселения Полноват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</si>
  <si>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Создание условий для развития и совершенствования муниципальной службы</t>
  </si>
  <si>
    <t>Курсы повышения квалификации запланированы на 3-4 кварталы</t>
  </si>
  <si>
    <t>Диспансеризация 6 муниципальных служащих запланирована на 4 квартал</t>
  </si>
  <si>
    <t>Проведение тренировок органов управления силами ГО и ЧС сельского поселения Сорум с применением специального оборудования не менее 1 раза в год</t>
  </si>
  <si>
    <t>Увеличение резервов материальных ресурсов (запасов) для предупреждения и ликвидации угроз по ГО и ЧС</t>
  </si>
  <si>
    <t xml:space="preserve">м² </t>
  </si>
  <si>
    <t>Повышение уровня благоустроенности сельского поселения Сорум:</t>
  </si>
  <si>
    <t>Обустройство площадей зеленых насаждений сельского поселения Сорум (посадка цветов, деревьев, газонов и т.д.)</t>
  </si>
  <si>
    <t>Администрация сельского поселения Сосновка</t>
  </si>
  <si>
    <t>Повышение уровня благоустроенности сельского поселения Сосновка:</t>
  </si>
  <si>
    <t>Проведение мероприятий по обустройству мест массового отдыха не менее 1 в год</t>
  </si>
  <si>
    <t>меропр.</t>
  </si>
  <si>
    <t>Обустройство площадей зеленых насаждений сельского поселения Сосновка (посадка цветов, деревьев, газонов и т.д.) не менее 350 м² в год</t>
  </si>
  <si>
    <t>Оплата производится согласно договора и выставленных счетов.</t>
  </si>
  <si>
    <t>Оплата производится согласно договора и выставленных счетов</t>
  </si>
  <si>
    <t>ОАО «Межрегион-энергосбыт»</t>
  </si>
  <si>
    <t>МКУ «МЦ Спутник»,
Администрация сельского поселения Сосновка</t>
  </si>
  <si>
    <t>ОАО «ЮКЭК-Белоярский», ООО«РИЦ», Администрация сельского поселения Сосновка</t>
  </si>
  <si>
    <t>Муниципальный контракт от 23.11.2015 №0187300008515000213-0064518-02 на ПИР, цена контракта 1 104,0 тыс. рублей (переходящие обязательства)</t>
  </si>
  <si>
    <t>Муниципальный контракт от 22.04.2016 №0816/УСХ на оказание услуги по охране городских лесов города Белоярский от пожаров в пожароопасный сезон 2016 года, цена контракта 250,0 тыс. рублей</t>
  </si>
  <si>
    <t xml:space="preserve"> 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</t>
  </si>
  <si>
    <t>Разработка информационного материала и его размещение на территории населенных пунктов сельского поселения Казым</t>
  </si>
  <si>
    <t>Материально-техническое обеспечение первичных мер пожарной безопасности в границах населенных пунктов сельского поселения Казым</t>
  </si>
  <si>
    <t>Выполнение мероприятий программы запланировано на 3,4 квартал 2016 года</t>
  </si>
  <si>
    <t>Обеспечение мероприятий по энергосбережению и повышению энергетической эффективности</t>
  </si>
  <si>
    <t>Проведение мероприятий по капитальному ремонту и утеплению рабочих помещений и мест общего пользования бюджетных зданий</t>
  </si>
  <si>
    <t>Выполнение мероприятий запланировано на 3,4 квартал 2016 года</t>
  </si>
  <si>
    <t>места захоронения</t>
  </si>
  <si>
    <t>Оплата согласно выставленных счетов за фактический объем потребления электроэнергии</t>
  </si>
  <si>
    <t>Выполнение мероприятий запланировано в течение 2016 года</t>
  </si>
  <si>
    <t xml:space="preserve">услуги водоснабжения и водоотведения </t>
  </si>
  <si>
    <t>Выполнение мероприятия запланировано на 3 квартал 2016 года</t>
  </si>
  <si>
    <t>Выполнение мероприятий программы запланировано на  октябрь-декабрь 2016 года</t>
  </si>
  <si>
    <t>Выполнение мероприятий программы запланировано в течение 2016 года</t>
  </si>
  <si>
    <t>Увеличение резерва материально-технических ресурсов (запасов) для предупреждения и ликвидации угроз по ГО и ЧС</t>
  </si>
  <si>
    <t>Сохранение количества проведенных мероприятий по предотвращению возникновения лесных пожаров, не менее 1 единицы в год</t>
  </si>
  <si>
    <t>тыс. кВт/ч.</t>
  </si>
  <si>
    <t>Обустройство площадей зеленых насаждений сельского поселения Казым (посадка цветов, деревьев, газонов и т.д.) не менее 100 м² в год</t>
  </si>
  <si>
    <t xml:space="preserve"> тыс. м2.</t>
  </si>
  <si>
    <t>Освоение средств согласно сетевому графику</t>
  </si>
  <si>
    <t>Денежные средства (из бюджета ХМАО-Югры ) поступили в конце 1 квартала , испонение планируется до конца года согласно комплексного плана</t>
  </si>
  <si>
    <t>Работы по МК ведутся в соответствии с графиком, выполнено 12,3%  работ. Срок окончания  строительства - 30.11.2016.</t>
  </si>
  <si>
    <t>о ходе выполнения муниципальных программ Белоярского района за 1 полугодие 2016 года</t>
  </si>
  <si>
    <t>Фактические объемы бюджетных ассигнований на реализацию муниципальной программы за 1 полугодие 2016 года, тыс. рублей</t>
  </si>
  <si>
    <t>Объемы бюджетных ассигнований на реализацию муниципальных программ в соответствии со сводной бюджетной росписью на                     1 полугодие  2016 года, тыс. рублей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</si>
  <si>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«Снижение негативного воздействия на окружающую среду отходов производства и потребления»</t>
    </r>
  </si>
  <si>
    <t>Муниципальный контракт от 14.06.2015 № 0187300008516000088/2 на дополнительные работы по строительству объекта Полигон утилизации твердых бытовых отходов в п.Сорум Белоярского района, цена контракта 4053,37 тыс. рублей</t>
  </si>
  <si>
    <t>Муниципальный контракт от 17.06.2016 №17216/УСХ/д на оказание услуг по санитарной очистке территории в водоохранной зоне р.Казым в районе расположения СОНТ «Строитель», цена контракта 33,249 тыс. рублей;
Муниципальный контракт от 17.06.2016 №17316/УСХ/д на оказание услуг по санитарной очистке территории в водоохранной зоне р.Казым в районе расположения СОНТ «Корешок», цена контракта 17,033 тыс. рублей</t>
  </si>
  <si>
    <t>Муниципальный контракт от 05.05.2016 № 0187300008516000064/1 на оказание услуг по вывозу на полигон твердых бытовых отходов и утилизации твердых бытовых отходов из мест сбора отходов, цена контракта 250,0 тыс. рублей</t>
  </si>
  <si>
    <t>Муниципальный контракт от 05.05.2016 №11916/УСХ/д на оказание услуг по наблюдению на водном объекте – участок реки Казым (79,65-79,70 км от устья (затон)) – за гидрохимическими показателями в соответствии с договором водопользования, зарегистрированным в государственном водном реестре 03.08.2015 за № 86.15.02.01.001-Р-ДРБК-С-2015-01655/00, цена контракта 25,996 тыс. рублей</t>
  </si>
  <si>
    <t>Муниципальный контракт от 25.02.2016 №05416/УСХ/д на оказание услуги по размещению информационного носителя (баннер) размерами 3м х 6м на экологическую тематику, цена контракта 23,0 тыс. рублей;
Муниципальный контракт от 27.04.2016 №10716/УСХ/д на оказание услуг по монтажу и записи на электронный носитель видеоролика на экологическую тематику, цена контракта 15,8 тыс. рублей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</si>
  <si>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«Сохранение природной среды, предотвращение и ликвидация последствий негативного воздействия»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</si>
  <si>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</si>
  <si>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</si>
  <si>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t>Финансовую помощь получили 3 молодых специалиста из числа коренных малочисленных народов, работающим в местах традиционного проживания и традиционной хозяйственной деятельности.</t>
  </si>
  <si>
    <t>о достижении целевых показателей о реализации муниципальных программ Белоярского района за 1 полугодие 2016 года</t>
  </si>
  <si>
    <t>получатель</t>
  </si>
  <si>
    <t>о ходе выполнения муниципальных программ городского и сельских поселений Белоярского района за 1 полугодие 2016 года</t>
  </si>
  <si>
    <t>Объемы бюджетных ассигнований на реализацию муниципальных программ в соответствии со сводной бюджетной росписью на 1 полугодие 2016 года, тыс. рублей</t>
  </si>
  <si>
    <t>Фактические объемы бюджетных ассигнований на реализацию муниципальной программы 
за 1 полугодие 2016 года, тыс. рублей</t>
  </si>
  <si>
    <r>
      <t>тыс.м</t>
    </r>
    <r>
      <rPr>
        <vertAlign val="superscript"/>
        <sz val="10.5"/>
        <color rgb="FFFF0000"/>
        <rFont val="Times New Roman"/>
        <family val="1"/>
        <charset val="204"/>
      </rPr>
      <t>3</t>
    </r>
  </si>
  <si>
    <r>
      <t>м</t>
    </r>
    <r>
      <rPr>
        <vertAlign val="superscript"/>
        <sz val="10.5"/>
        <color rgb="FFFF0000"/>
        <rFont val="Times New Roman"/>
        <family val="1"/>
        <charset val="204"/>
      </rPr>
      <t>3</t>
    </r>
  </si>
  <si>
    <t>о достижении целевых показателей о реализации муниципальных программ городского и сельских поселений 
в границах Белоярского района за 1 полугодие 2016 года</t>
  </si>
  <si>
    <t xml:space="preserve">Школа на 300 мест в г.Белоярский </t>
  </si>
  <si>
    <t>Реконструкция образовательного комплекса "Школа - детский сад" с. Ванзеват</t>
  </si>
  <si>
    <t>Организация посещения плавательного бассейна инвалидами и другими маломобильными группами населения</t>
  </si>
  <si>
    <t>Обустройство пандусов к  объектам  социальной инфраструктуры, находящихся в муниципальной собственности</t>
  </si>
  <si>
    <t>Проведение конкурса художественного творчества для детей</t>
  </si>
  <si>
    <t>Проведение конкурса "Лучший мун.служащий ОМС"</t>
  </si>
  <si>
    <t>Подпрограмма 5 «Обеспечение благоустройства территории городского поселения Белоярский»</t>
  </si>
  <si>
    <t>Развитие МФЦ</t>
  </si>
  <si>
    <t>Устройство светофорного объекта на пересечении улицы Боковая и микрорайона Геолог</t>
  </si>
  <si>
    <t>Ремонт и утепление рабочих помещений и мест общего пользования бюджетных зданий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</si>
  <si>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«Совершенствование системы профилактики терроризма и экстремизма,  правонарушений в сфере общественного порядка и безопасности дорожного движения»</t>
    </r>
  </si>
  <si>
    <t>Размещение видеороликов в эфире местного телевидения.
Размещение информации в газете «Белоярские ВЕСТИ»</t>
  </si>
  <si>
    <t>Материальное стимулирование народных дружинников за участие в охране общественного порядка на 3-х мероприятиях с массовым пребыванием людей</t>
  </si>
  <si>
    <t>Обслуживание городской системы видеонаблюдения</t>
  </si>
  <si>
    <t>Размещение информационных баннеров на металлоконструкциях</t>
  </si>
  <si>
    <t>Монтаж информационного баннера на металлоконструкцию</t>
  </si>
  <si>
    <t>Договор на оказание услуг №10 от 03.06.2016</t>
  </si>
  <si>
    <t>Исполнение мероприятий планируется    в 3 квартале 2016 года.</t>
  </si>
  <si>
    <t>Договор №6 ип/16 от 12.05.2016</t>
  </si>
  <si>
    <t>Отдел по делам ГО и ЧС администрации Белоярского района</t>
  </si>
  <si>
    <t>Договор подряда №1 от 11.03.2016</t>
  </si>
  <si>
    <t>Приобретение детского игрового комплекса, детской горки, песочницы, качалки – балансира. Приобретение пиломатериала. Приобретение контейнеров ТБО.</t>
  </si>
  <si>
    <t>Оплата общественных работ, выполняемых  безработными гражданами согласно выставленных счетов.</t>
  </si>
  <si>
    <t>Мероприятия 
планируются в3 квартале</t>
  </si>
  <si>
    <t xml:space="preserve">Освоение средств запланировано в 3-4 квартале 2016 года </t>
  </si>
  <si>
    <t>Проведение диспансеризации муниципальных служащих планируется в 3 квартале 2016 года, заключен договор № 46 от 29.01.2016 года с БУ «Белоярская районная больница»</t>
  </si>
  <si>
    <t>Экономия сложилась за счет снижения цены МК при проведении торгов.</t>
  </si>
  <si>
    <r>
      <t xml:space="preserve">Основное мероприятие </t>
    </r>
    <r>
      <rPr>
        <sz val="10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</si>
  <si>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t>Заключены контракты на сумму 232 тыс. руб. - срок исполнения в течении 2016 года.</t>
  </si>
  <si>
    <r>
      <t>Основное мероприятие</t>
    </r>
    <r>
      <rPr>
        <sz val="10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</si>
  <si>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</si>
  <si>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t>Основное мероприятие</t>
    </r>
    <r>
      <rPr>
        <sz val="10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</si>
  <si>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«Создание муниципальной системы оповещения населения о чрезвычайных ситуациях»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</si>
  <si>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</si>
  <si>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</si>
  <si>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t>Обеспеченность населения Белоярского района продовольствием, вещевым имуществом и средствами первой необходимости за счет созданных резервов материальных ресурсов, в процентах от установленных норм обеспечения</t>
  </si>
  <si>
    <t>Оснащение общественных спасательных постов в местах массового отдыха людей на водных объектах оборудова-нием и снаряжением</t>
  </si>
  <si>
    <t>Осуществление реагирования на возможные чрезвычайные ситуации в соот-ветствии с Уставом муниципального казенного учреждения «Единая дежурно-диспетчерская служба Белоярского района, в баллах не ниже</t>
  </si>
  <si>
    <t>Внедрение и запуск в эксплуатацию технических систем, входящих в состав аппаратно-программного комплекса «Безопасный город» на территории Белоярского района, в процентах от установленного проектом по построению и развитию аппаратно-программного комплекса «Безопасный город» на территории Белоярского района</t>
  </si>
  <si>
    <t>Данные предоставлены ФКУ "ЦУКС по ХМАО-Югре"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</si>
  <si>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библиотечного дела»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</si>
  <si>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выставочного дела»</t>
    </r>
  </si>
  <si>
    <t>Реализация проекта «Школа волонтерского движения «Казымский этнограф»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</si>
  <si>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системы дополнительного образования в области культуры»</t>
    </r>
  </si>
  <si>
    <t xml:space="preserve">Проведение концертно-развлекательного марафона </t>
  </si>
  <si>
    <t>Мероприятия по обеспечению и укреплению пожарной безопасности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</si>
  <si>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культурного разнообразия»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</si>
  <si>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«Поддержка средств массовой информации»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</si>
  <si>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исполнения мероприятий муниципальной программы»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</si>
  <si>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объектов культуры» (СДК "Нумто")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</si>
  <si>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«Укрепление материально-технической базы учреждений культуры»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</si>
  <si>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</si>
  <si>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системы дополнительного образования детей»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</si>
  <si>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</si>
  <si>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системы общего образования»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</si>
  <si>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муниципальной системы оценки качества образования»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</si>
  <si>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 xml:space="preserve">«Обеспечение функций управления в сфере образования» </t>
    </r>
  </si>
  <si>
    <t>Укрепление санитарно-эпидемиологической безопасности</t>
  </si>
  <si>
    <t>Укрепление пожарной безопасности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</si>
  <si>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комплексной безопасности образовательных учреждений и комфортных условий образовательного процесса»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</si>
  <si>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материально-технической базы сферы образования» 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</si>
  <si>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 xml:space="preserve">«Создание благоприятных условий  для жизнедеятельности» </t>
    </r>
  </si>
  <si>
    <r>
      <t xml:space="preserve">Средства в сумме </t>
    </r>
    <r>
      <rPr>
        <b/>
        <sz val="10"/>
        <rFont val="Times New Roman"/>
        <family val="1"/>
        <charset val="204"/>
      </rPr>
      <t xml:space="preserve">72,7 тыс . руб. </t>
    </r>
    <r>
      <rPr>
        <sz val="10"/>
        <rFont val="Times New Roman"/>
        <family val="1"/>
        <charset val="204"/>
      </rPr>
      <t xml:space="preserve">были потрачены на приобретение бытовой техники и хоз.инвентаря для оборудования рабочего места инвалида, </t>
    </r>
    <r>
      <rPr>
        <b/>
        <sz val="10"/>
        <rFont val="Times New Roman"/>
        <family val="1"/>
        <charset val="204"/>
      </rPr>
      <t>107,0 тыс. руб.</t>
    </r>
    <r>
      <rPr>
        <sz val="10"/>
        <rFont val="Times New Roman"/>
        <family val="1"/>
        <charset val="204"/>
      </rPr>
      <t xml:space="preserve"> будут освоены в апреле для осуществления закупок и услуг при проведении курсов повышения квалификации для педагогов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</si>
  <si>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</si>
  <si>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</si>
  <si>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</si>
  <si>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</si>
  <si>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мероприятий по переселению граждан из аварийного жилищного фонда»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</si>
  <si>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</si>
  <si>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</si>
  <si>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</si>
  <si>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t>Повышение уровня благоустройства территории городского поселения Белоярский по отношению к предыдущему году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</si>
  <si>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и приобретение жилья» </t>
    </r>
  </si>
  <si>
    <t>Заключено 4 МК по 2 399,8 т. руб. Работы ведутся по графику, срок окончания - 30.12.2017 год</t>
  </si>
  <si>
    <t xml:space="preserve">Исполнен МК на сумму 36 567,1 т.руб. Состоялись торги и заключаюся 3 МК на сумму 9 278,6 т. руб. На оставшиеся средства подготовлена аукционная документация, срок проведения торгов, заключение М -  август 2016 года. </t>
  </si>
  <si>
    <t>Исполнен МК на сумму 20 791, 7 т. руб. Размещен аукцион на сумму 29 578,1 т. руб., срок проведения торгов , заключение МК - июль 2016 года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</si>
  <si>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строительства»</t>
    </r>
  </si>
  <si>
    <t>Исполнен МК на подготовительные работы. Остаток средств сложился за счет экономии по результатам торгов.</t>
  </si>
  <si>
    <t>Заключено 2 МК на строительство на сумму 1 230,0 т. руб., один исполнен досрочно. На оствшиеся средства подготовлена документация на торги.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</si>
  <si>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застройщику субсидии на возмещение части затрат на строительство инженерных сетей и объектов инженерной инфраструктуры для реализации инвестиционного проекта развития территории»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</si>
  <si>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</si>
  <si>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t>Заключен МК на сумму 1 500,0 т. руб., исполнение в июле 2016 года. Состоялись торги и заключается МК на сумму 445,0 т. руб. На остаток средств объявлено два аукциона, срок проведения - август 2016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</si>
  <si>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«Улучшение жилищных условий молодых семей в соответствии с федеральной целевой программой «Жилище»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</si>
  <si>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«Улучшение жилищных условий отдельных категорий граждан»</t>
    </r>
  </si>
  <si>
    <t>Освоение средств запланровано в июле 2016 года.</t>
  </si>
  <si>
    <t>Исполнен МК на сумму 589,5 т. руб. Освоение оставшихся средств планируется осуществить в 4 квартале после утверждения списка получателей субсидии Департаментом строительства Ханты-Мансийского автономного округа - Югря (сентябрь 2016 года)</t>
  </si>
  <si>
    <t xml:space="preserve">Обеспечение выполнения полномочий и функций Комитета по образованию администрации Белоярского района </t>
  </si>
  <si>
    <t xml:space="preserve">Доля общеобразовательных учреждений, в которых создана универсальная безбарьерная среда для инклюзивного образования детей-инвалидов, в общем количестве общеобразовательных учреждений </t>
  </si>
  <si>
    <r>
      <t>м</t>
    </r>
    <r>
      <rPr>
        <vertAlign val="superscript"/>
        <sz val="10.5"/>
        <rFont val="Times New Roman"/>
        <family val="1"/>
        <charset val="204"/>
      </rPr>
      <t>2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</si>
  <si>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</si>
  <si>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</si>
  <si>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t>Конкурс объявлен по 4-м номинациям. Денежные вознаграждения победителям будут выплачены после подведения итогов в сентябре 2016 года.</t>
  </si>
  <si>
    <t xml:space="preserve">Количество участников мероприятия, направленного на повышение престижа и открытости муниципальной службы органов местного самоуправления Белоярского района 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</si>
  <si>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«Дополнительное образование детей в сфере физической культуры и спорта» (ДЮСШ)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</si>
  <si>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«Укрепление материально-технической базы учреждений физической культуры и спорта»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</si>
  <si>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</si>
  <si>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</si>
  <si>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</si>
  <si>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</si>
  <si>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</si>
  <si>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</si>
  <si>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</si>
  <si>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</si>
  <si>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политики»</t>
    </r>
  </si>
  <si>
    <t>Организация посещения плавательного бассейна инвалидами и другими маломобильными группами населения запланирована в 3 квартале 2016 года.</t>
  </si>
  <si>
    <t xml:space="preserve">Заключен договор с ФГУП «Почта России» г. Белоярский на оформление подписки на газету «Белоярские вести» для 72 инвалидов  1 группы на 1 полугодие 2016 года, для 91 инвалида              1 группы на 2 полугодие 2016 года. </t>
  </si>
  <si>
    <t>Заключено и исполнено 2 МК на ПИР на обустройство пандусов к  объектам  социальной инфраструктуры, находящихся в муниципальной собственности на сумму 155,3 т. руб. Оплата в июле 2016 года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</si>
  <si>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«Социальная поддержка отдельных категорий граждан»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</si>
  <si>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«Финансовая поддержка социально ориентированным некоммерческим организациям на реализацию социально значимых проектов»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</si>
  <si>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«Обеспечение функций управления в социальной сфере»</t>
    </r>
  </si>
  <si>
    <t>Проведен конкурс на предоставление субсидий социально ориентированным некоммерческим организациям по направлению деятельности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личности. 
Проведение конкурса по другим направлениям запланировано на 4 квартал 2016 года.</t>
  </si>
  <si>
    <t xml:space="preserve">Произведена выплата единовременной социальной выплаты  неработающим пенсионерам отметившим юбилейную дату со дня рождения, на проезд автомобильным транспортом  ведущим садово-огородническое хозяйство, проживающим в сельских поселениях для проезда на внутрирайонном транспорте
Предоставление выплат и компенсаций отдельным категориям граждан производится по мере обращения граждан. Часть выплат отдельным категориям граждан будет произведена в 3 квартале 2016 года (денежное вознаграждение, в связи с  объявлением Благодарности главы Белоярского района неработающим пенсионерам). </t>
  </si>
  <si>
    <t xml:space="preserve">Выплата пенсии за выслугу лет лицам, замещавшим должности муниципальной службы произведена в размере 100 % от  плана на 1 полугодие 2016 года. </t>
  </si>
  <si>
    <t xml:space="preserve">Организован отдых и оздоровление детей из  малообеспеченных семей:
-  в МАУ ФКиС «База спорта и отдыха «Северянка» в период весенних каникул, 1,2 смена в летний период;
- в ДОЛ «Сатера» Р. Крым в период летних каникул 1,2 смена.
Скомплектована группа детей, выезжающих на отдых в августе месяце в Республику  Беларусь. 
Организован отдых и оздоровление  в МАУ «База спорта и отдыха «Северянка».  неработающих пенсионеров, не имеющих льготных категорий и  3 малообеспеченных семей по программе «Мать и дитя» </t>
  </si>
  <si>
    <t>Социально значимые мероприятия для отдельных категорий граждан, запланированные к проведению в 1 полугодии 2016 года выполнены на 100 %. 
Оставшаяся часть денежных средств будет освоена в 3,4 кварталах 2016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</si>
  <si>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муниципальными финансами»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</si>
  <si>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«Управление резервными средствами  бюджета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</si>
  <si>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«Обслуживание муниципального долга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</si>
  <si>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«Выравнивание бюджетной обеспеченности поселений в границах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</si>
  <si>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сбалансированности бюджетов поселений в границах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</si>
  <si>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«Финансовое обеспечение осуществления органами местного самоуправления поселений, полномочий  переданных органами местного самоуправления  Белоярского района на основании  соглашений»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</si>
  <si>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иных межбюджетных трансфертов в иных случаях, предусмотренных законами Ханты-Мансийского автономного округа - Югры и муниципальными правовыми актами Белоярского района»</t>
    </r>
  </si>
  <si>
    <t>Зарезервированные  бюджетные ассигнования перераспределяются по соответствующим муниципальным программа Белоярского района в соответствии с Порядком использования</t>
  </si>
  <si>
    <t>Бюджетный кредит за истекший период  получен в сумме 295 403,6 тыс.руб., процедура возврата предусмотрена во втором полугодии 2016 года.</t>
  </si>
  <si>
    <t>Предоставление дотаций поселениям осуществляется в определенных объемах в установленные сроки</t>
  </si>
  <si>
    <t>Средства в сумме 73 304,7 тыс. руб. предусмотрены на реконструкцию, расширение, модернизацию, строительство и капитальный ремонт объектов коммунального комплекса. В связи с сезонностью работ освоение средств запланировано в II полугодии 2016 года.
Средства в сумме 2000,0 тыс.руб. предусмотрены на 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района, освоение средств запланировано в II полугодии 2016 года.
Средства в сумме 998,5 тыс. руб. предусмотрены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 и от   1 июня 2012 года № 761 и перечисляются  в бюджеты поселений в соответствии с потребностью</t>
  </si>
  <si>
    <t>Доля объектов социальной инфраструктуры, находящихся в муниципальной собственности, обеспеченных условиями доступности для инвалидов и других маломобильных групп населения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</si>
  <si>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</si>
  <si>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животноводства»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</si>
  <si>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растениеводства»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</si>
  <si>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развития рыбохозяйственного комплекса» </t>
    </r>
  </si>
  <si>
    <r>
      <rPr>
        <u/>
        <sz val="10.5"/>
        <rFont val="Times New Roman"/>
        <family val="1"/>
        <charset val="204"/>
      </rPr>
      <t>Основное мероприяти</t>
    </r>
    <r>
      <rPr>
        <sz val="10.5"/>
        <rFont val="Times New Roman"/>
        <family val="1"/>
        <charset val="204"/>
      </rPr>
      <t>е «Обеспечение стабильной благополучной эпизоотической обстановки в Белоярском районе и защита населения от болезней, общих для человека и животных»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</si>
  <si>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заготовки и переработки дикоросов»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</si>
  <si>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 сельскохозяйственной продукции»: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</si>
  <si>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с/х продукции, связанных с участием сельскохозяйственных предприятий в конкурсах профессионального мастерства»</t>
    </r>
  </si>
  <si>
    <t>Премирование победителей экологических конкурсов</t>
  </si>
  <si>
    <t>Доля населения, систематически занимающегося физической культурой и спортом, в общей численности населения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</si>
  <si>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</si>
  <si>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граждан Белоярского района, занимающихся физической культурой и спортом по месту работы, в общей численности населения, занятого в экономике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</si>
  <si>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</si>
  <si>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</si>
  <si>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Доля граждан Белоярского района,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</t>
  </si>
  <si>
    <t>из них учащихся и студентов</t>
  </si>
  <si>
    <t>Статистический отчет 1-ФК за год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</si>
  <si>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</si>
  <si>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t>Курсы повышения квалификации запланированы на III квартал 2016 года (распоряжение администрации сельского поселения Лыхма от 31.12.2015 г.№ 191-р « Об утверждении плана повышения квалификации муниципальных служащих администрации сельского поселения Лыхма на 2016 год)</t>
  </si>
  <si>
    <t>Диспансеризация муниципальных служащих запланирована на IV квартал 2016 года ( распоряжение администрации сельского поселения Лыхма от 14.03.2016 года № 47-р « Об утверждении графика прохождения диспансеризации муниципальными служащими администрации сельского поселения Лыхма на 2016 год»</t>
  </si>
  <si>
    <t>Приобретены лекарственные препараты и обновлены имеющиеся (договор с ОАО «Белоярская аптека»);
приобретение вещевого имущества (боевая одежда пожарного) запланировано на 3 квартал 2016 года</t>
  </si>
  <si>
    <t>Заключены договора с: МАУ «Молодежный центр «Гелиос» на поставку удостоверений пожарного, 
ООО «РЕНТЭКС» на выполнение работ по опашке минерализованной полосы, АУ «БИЦ «Квадрат» на изготовление информационного материала</t>
  </si>
  <si>
    <t>Мероприятия запланированы на 3 кварталы 2016 года</t>
  </si>
  <si>
    <t>Заключены договора с ООО Архитектурная студия «Арс-Проект», ИП Солянник Л.Ф., договор подряда с Гринчуком Д.А. Проведены три аукциона, в результате заключены два муниципальных контракта на суммы 2 млн. руб. и 399 тыс.руб., оплата по которым пройдет в 3 квартале.</t>
  </si>
  <si>
    <t>Заключен договор с ООО «Познание» на сумму 8500,00 рублей.
Дальнейшее повышение квалификации муниципальных служащих будет проходить в 3,4 квартале 2016 года.</t>
  </si>
  <si>
    <t xml:space="preserve">Заключен договор с БУ «Белоярская районная больница» Все муниципальные служащие прошли диспансеризацию. </t>
  </si>
  <si>
    <t>Средства использованы на участие в 2-х заседаниях Совета при губернаторе ХМАО-Югры по развитию местного самоуправления, проводимом в г.Ханты-Мансийске и одной командировке в г.Ханты-Хансийске. Остальные командировки планируются во 2-м полугодии текущего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</si>
  <si>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(реконструкция), капитальный ремонт и ремонт автомобильных дорог общего пользования местного значения»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</si>
  <si>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предоставления транспортных услуг, организации транспортного обслуживания населения»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</si>
  <si>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обеспечения безопасности дорожного движения»</t>
    </r>
  </si>
  <si>
    <t>Выполнение мероприятий программы запланировано 
на 3,4 квартал 2016 года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</si>
</sst>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#,##0_р_."/>
    <numFmt numFmtId="168" formatCode="#,##0.0_р_.;\-#,##0.0_р_."/>
    <numFmt numFmtId="169" formatCode="_-* #,##0.0_р_._-;\-* #,##0.0_р_._-;_-* &quot;-&quot;_р_._-;_-@_-"/>
    <numFmt numFmtId="170" formatCode="0.000"/>
  </numFmts>
  <fonts count="3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color rgb="FFFF000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0.5"/>
      <color rgb="FFFF0000"/>
      <name val="Times New Roman"/>
      <family val="1"/>
      <charset val="204"/>
    </font>
    <font>
      <vertAlign val="superscript"/>
      <sz val="10.5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u/>
      <sz val="10.5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10.5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406">
    <xf numFmtId="0" fontId="0" fillId="0" borderId="0" xfId="0"/>
    <xf numFmtId="0" fontId="4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1" xfId="0" applyFont="1" applyBorder="1" applyAlignment="1">
      <alignment vertical="center" wrapText="1" shrinkToFit="1"/>
    </xf>
    <xf numFmtId="0" fontId="13" fillId="0" borderId="0" xfId="0" applyFont="1"/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6" borderId="0" xfId="0" applyFont="1" applyFill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9" fontId="22" fillId="0" borderId="1" xfId="3" applyFont="1" applyBorder="1" applyAlignment="1">
      <alignment horizontal="center" vertical="center"/>
    </xf>
    <xf numFmtId="0" fontId="2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6" fillId="6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0" fontId="8" fillId="0" borderId="5" xfId="0" applyFont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9" fontId="22" fillId="0" borderId="1" xfId="3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 shrinkToFit="1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22" fillId="0" borderId="1" xfId="0" applyFont="1" applyBorder="1" applyAlignment="1">
      <alignment horizontal="left" vertical="center" wrapText="1" shrinkToFit="1"/>
    </xf>
    <xf numFmtId="166" fontId="22" fillId="0" borderId="1" xfId="3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9" fontId="22" fillId="0" borderId="1" xfId="3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29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164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 wrapText="1"/>
    </xf>
    <xf numFmtId="16" fontId="12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6" fontId="8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top" wrapText="1"/>
    </xf>
    <xf numFmtId="16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 indent="3" shrinkToFit="1"/>
    </xf>
    <xf numFmtId="0" fontId="1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1" fillId="0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8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6" fontId="11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16" fontId="11" fillId="2" borderId="1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0" fontId="6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6" fontId="3" fillId="0" borderId="1" xfId="3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32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vertical="top" wrapText="1"/>
    </xf>
    <xf numFmtId="0" fontId="24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horizontal="center" vertical="top" wrapText="1"/>
    </xf>
    <xf numFmtId="16" fontId="5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9" fontId="3" fillId="0" borderId="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16" fontId="12" fillId="0" borderId="1" xfId="0" applyNumberFormat="1" applyFont="1" applyBorder="1" applyAlignment="1">
      <alignment horizontal="center" vertical="top" wrapText="1"/>
    </xf>
    <xf numFmtId="0" fontId="6" fillId="6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/>
    </xf>
    <xf numFmtId="0" fontId="10" fillId="6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1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9" fontId="3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34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 shrinkToFit="1"/>
    </xf>
    <xf numFmtId="16" fontId="3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169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vertical="top" wrapText="1"/>
    </xf>
    <xf numFmtId="16" fontId="11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 indent="3"/>
    </xf>
    <xf numFmtId="14" fontId="4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right" vertical="top" wrapText="1" indent="4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wrapText="1"/>
    </xf>
    <xf numFmtId="0" fontId="36" fillId="2" borderId="0" xfId="0" applyFont="1" applyFill="1"/>
    <xf numFmtId="16" fontId="8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3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8" fillId="6" borderId="1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6" fillId="6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5" fontId="6" fillId="6" borderId="2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vertical="center" wrapText="1"/>
    </xf>
    <xf numFmtId="16" fontId="12" fillId="6" borderId="1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right" vertical="center" wrapText="1"/>
    </xf>
    <xf numFmtId="0" fontId="7" fillId="6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top"/>
    </xf>
    <xf numFmtId="167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 applyProtection="1">
      <alignment horizontal="left" vertical="center" wrapText="1" indent="2"/>
      <protection locked="0"/>
    </xf>
    <xf numFmtId="0" fontId="8" fillId="0" borderId="1" xfId="0" applyFont="1" applyBorder="1" applyAlignment="1" applyProtection="1">
      <alignment horizontal="left" vertical="top" wrapText="1" indent="2"/>
      <protection locked="0"/>
    </xf>
    <xf numFmtId="0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/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left" vertical="center" wrapText="1"/>
    </xf>
    <xf numFmtId="0" fontId="14" fillId="7" borderId="10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left" vertical="center" wrapText="1"/>
    </xf>
    <xf numFmtId="0" fontId="32" fillId="8" borderId="10" xfId="0" applyFont="1" applyFill="1" applyBorder="1" applyAlignment="1">
      <alignment horizontal="left" vertical="center" wrapText="1"/>
    </xf>
    <xf numFmtId="0" fontId="32" fillId="8" borderId="5" xfId="0" applyFont="1" applyFill="1" applyBorder="1" applyAlignment="1">
      <alignment horizontal="left" vertical="center" wrapText="1"/>
    </xf>
    <xf numFmtId="0" fontId="27" fillId="8" borderId="9" xfId="0" applyFont="1" applyFill="1" applyBorder="1" applyAlignment="1">
      <alignment horizontal="left" vertical="center" wrapText="1"/>
    </xf>
    <xf numFmtId="0" fontId="27" fillId="8" borderId="10" xfId="0" applyFont="1" applyFill="1" applyBorder="1" applyAlignment="1">
      <alignment horizontal="left" vertical="center" wrapText="1"/>
    </xf>
    <xf numFmtId="0" fontId="27" fillId="8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0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Процентный" xfId="3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K287"/>
  <sheetViews>
    <sheetView view="pageBreakPreview" zoomScale="90" zoomScaleNormal="100" zoomScaleSheetLayoutView="90" workbookViewId="0">
      <pane xSplit="2" ySplit="7" topLeftCell="C241" activePane="bottomRight" state="frozen"/>
      <selection pane="topRight" activeCell="C1" sqref="C1"/>
      <selection pane="bottomLeft" activeCell="A8" sqref="A8"/>
      <selection pane="bottomRight" activeCell="C265" sqref="C265"/>
    </sheetView>
  </sheetViews>
  <sheetFormatPr defaultRowHeight="15" outlineLevelRow="3" outlineLevelCol="1"/>
  <cols>
    <col min="1" max="1" width="4.7109375" style="27" customWidth="1"/>
    <col min="2" max="2" width="39.7109375" style="19" customWidth="1"/>
    <col min="3" max="3" width="15.28515625" style="19" customWidth="1"/>
    <col min="4" max="4" width="17.140625" style="19" customWidth="1" outlineLevel="1"/>
    <col min="5" max="5" width="18.42578125" style="19" customWidth="1" outlineLevel="1"/>
    <col min="6" max="6" width="14.140625" style="19" customWidth="1" outlineLevel="1"/>
    <col min="7" max="7" width="11.7109375" style="19" hidden="1" customWidth="1"/>
    <col min="8" max="8" width="15.5703125" style="19" customWidth="1"/>
    <col min="9" max="9" width="15.42578125" style="19" customWidth="1" outlineLevel="1"/>
    <col min="10" max="10" width="14.28515625" style="19" customWidth="1" outlineLevel="1"/>
    <col min="11" max="11" width="15.7109375" style="19" customWidth="1" outlineLevel="1"/>
    <col min="12" max="12" width="11" style="19" hidden="1" customWidth="1"/>
    <col min="13" max="13" width="10.85546875" style="27" bestFit="1" customWidth="1"/>
    <col min="14" max="14" width="17.85546875" style="27" customWidth="1"/>
    <col min="15" max="15" width="10.85546875" style="27" bestFit="1" customWidth="1"/>
    <col min="16" max="16" width="14.7109375" style="27" customWidth="1"/>
    <col min="17" max="17" width="8.5703125" style="27" customWidth="1"/>
    <col min="18" max="18" width="15.42578125" style="27" customWidth="1"/>
    <col min="19" max="19" width="8.7109375" style="27" customWidth="1"/>
    <col min="20" max="20" width="13.140625" style="27" customWidth="1"/>
    <col min="21" max="21" width="60.85546875" style="33" customWidth="1"/>
    <col min="22" max="16384" width="9.140625" style="19"/>
  </cols>
  <sheetData>
    <row r="1" spans="1:21" ht="18.75">
      <c r="A1" s="367" t="s">
        <v>69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1" ht="18.75">
      <c r="A2" s="367" t="s">
        <v>691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1">
      <c r="O3" s="28"/>
      <c r="P3" s="28"/>
      <c r="Q3" s="28"/>
      <c r="R3" s="28"/>
      <c r="S3" s="28"/>
      <c r="T3" s="28"/>
      <c r="U3" s="29"/>
    </row>
    <row r="4" spans="1:21" s="5" customFormat="1" ht="42.75" customHeight="1">
      <c r="A4" s="359" t="s">
        <v>0</v>
      </c>
      <c r="B4" s="360" t="s">
        <v>16</v>
      </c>
      <c r="C4" s="359" t="s">
        <v>693</v>
      </c>
      <c r="D4" s="359"/>
      <c r="E4" s="359"/>
      <c r="F4" s="359"/>
      <c r="G4" s="359" t="s">
        <v>10</v>
      </c>
      <c r="H4" s="359" t="s">
        <v>692</v>
      </c>
      <c r="I4" s="359"/>
      <c r="J4" s="359"/>
      <c r="K4" s="359"/>
      <c r="L4" s="359" t="s">
        <v>10</v>
      </c>
      <c r="M4" s="352" t="s">
        <v>122</v>
      </c>
      <c r="N4" s="354"/>
      <c r="O4" s="354"/>
      <c r="P4" s="354"/>
      <c r="Q4" s="354"/>
      <c r="R4" s="354"/>
      <c r="S4" s="354"/>
      <c r="T4" s="353"/>
      <c r="U4" s="359" t="s">
        <v>63</v>
      </c>
    </row>
    <row r="5" spans="1:21" s="5" customFormat="1">
      <c r="A5" s="359"/>
      <c r="B5" s="368"/>
      <c r="C5" s="359" t="s">
        <v>1</v>
      </c>
      <c r="D5" s="359" t="s">
        <v>2</v>
      </c>
      <c r="E5" s="359"/>
      <c r="F5" s="359"/>
      <c r="G5" s="359"/>
      <c r="H5" s="359" t="s">
        <v>1</v>
      </c>
      <c r="I5" s="359" t="s">
        <v>2</v>
      </c>
      <c r="J5" s="359"/>
      <c r="K5" s="359"/>
      <c r="L5" s="359"/>
      <c r="M5" s="362" t="s">
        <v>1</v>
      </c>
      <c r="N5" s="363"/>
      <c r="O5" s="352" t="s">
        <v>2</v>
      </c>
      <c r="P5" s="354"/>
      <c r="Q5" s="354"/>
      <c r="R5" s="354"/>
      <c r="S5" s="354"/>
      <c r="T5" s="353"/>
      <c r="U5" s="369"/>
    </row>
    <row r="6" spans="1:21" s="5" customFormat="1" ht="28.5" customHeight="1">
      <c r="A6" s="359"/>
      <c r="B6" s="368"/>
      <c r="C6" s="359"/>
      <c r="D6" s="360" t="s">
        <v>4</v>
      </c>
      <c r="E6" s="360" t="s">
        <v>5</v>
      </c>
      <c r="F6" s="360" t="s">
        <v>66</v>
      </c>
      <c r="G6" s="359"/>
      <c r="H6" s="359"/>
      <c r="I6" s="360" t="s">
        <v>4</v>
      </c>
      <c r="J6" s="360" t="s">
        <v>5</v>
      </c>
      <c r="K6" s="360" t="s">
        <v>66</v>
      </c>
      <c r="L6" s="359"/>
      <c r="M6" s="364"/>
      <c r="N6" s="365"/>
      <c r="O6" s="352" t="s">
        <v>4</v>
      </c>
      <c r="P6" s="354"/>
      <c r="Q6" s="352" t="s">
        <v>5</v>
      </c>
      <c r="R6" s="354"/>
      <c r="S6" s="352" t="s">
        <v>66</v>
      </c>
      <c r="T6" s="353"/>
      <c r="U6" s="369"/>
    </row>
    <row r="7" spans="1:21" s="5" customFormat="1">
      <c r="A7" s="359"/>
      <c r="B7" s="361"/>
      <c r="C7" s="359"/>
      <c r="D7" s="361"/>
      <c r="E7" s="361"/>
      <c r="F7" s="361"/>
      <c r="G7" s="359"/>
      <c r="H7" s="359"/>
      <c r="I7" s="361"/>
      <c r="J7" s="361"/>
      <c r="K7" s="361"/>
      <c r="L7" s="359"/>
      <c r="M7" s="46" t="s">
        <v>121</v>
      </c>
      <c r="N7" s="46" t="s">
        <v>115</v>
      </c>
      <c r="O7" s="46" t="s">
        <v>121</v>
      </c>
      <c r="P7" s="46" t="s">
        <v>115</v>
      </c>
      <c r="Q7" s="46" t="s">
        <v>121</v>
      </c>
      <c r="R7" s="46" t="s">
        <v>115</v>
      </c>
      <c r="S7" s="46" t="s">
        <v>121</v>
      </c>
      <c r="T7" s="46" t="s">
        <v>115</v>
      </c>
      <c r="U7" s="369"/>
    </row>
    <row r="8" spans="1:21" s="158" customFormat="1" ht="34.5" customHeight="1">
      <c r="A8" s="274"/>
      <c r="B8" s="275" t="s">
        <v>7</v>
      </c>
      <c r="C8" s="276">
        <f>SUM(D8:F8)</f>
        <v>3007639.1</v>
      </c>
      <c r="D8" s="276">
        <f>D9+D25+D49+D61+D68+D113+D141+D149+D163+D170+D188+D208+D216+D227+D241+D247+D251+D268+D276</f>
        <v>1198131.2</v>
      </c>
      <c r="E8" s="276">
        <f>E9+E25+E49+E61+E68+E113+E141+E149+E163+E170+E188+E208+E216+E227+E241+E247+E251+E268+E276</f>
        <v>1591064.5</v>
      </c>
      <c r="F8" s="276">
        <f>F9+F25+F49+F61+F68+F113+F141+F149+F163+F170+F188+F208+F216+F227+F241+F247+F251+F268+F276</f>
        <v>218443.4</v>
      </c>
      <c r="G8" s="276" t="e">
        <f>G9+G25+G49+G61+G68+G113+G141+G149+#REF!+G163+G170+G188+G208+G216+G227+G241+G247+G251+G268+G276</f>
        <v>#REF!</v>
      </c>
      <c r="H8" s="276">
        <f>SUM(I8:K8)</f>
        <v>1543427</v>
      </c>
      <c r="I8" s="276">
        <f>I9+I25+I49+I61+I68+I113+I141+I149+I163+I170+I188+I208+I216+I227+I241+I247+I251+I268+I276</f>
        <v>679258.99999999988</v>
      </c>
      <c r="J8" s="276">
        <f t="shared" ref="J8:K8" si="0">J9+J25+J49+J61+J68+J113+J141+J149+J163+J170+J188+J208+J216+J227+J241+J247+J251+J268+J276</f>
        <v>762937.10000000009</v>
      </c>
      <c r="K8" s="276">
        <f t="shared" si="0"/>
        <v>101230.9</v>
      </c>
      <c r="L8" s="276" t="e">
        <f>L9+L25+L49+L61+L68+L113+L141+L149+#REF!+L163+L170+L188+L208+L216+L227+L241+L247+L251+L268+L276</f>
        <v>#REF!</v>
      </c>
      <c r="M8" s="276">
        <f>IFERROR(H8/C8*100,"-")</f>
        <v>51.3168950357109</v>
      </c>
      <c r="N8" s="276">
        <f>C8-H8</f>
        <v>1464212.1</v>
      </c>
      <c r="O8" s="276">
        <f>IFERROR(I8/D8*100,"-")</f>
        <v>56.693206887526173</v>
      </c>
      <c r="P8" s="276">
        <f>D8-I8</f>
        <v>518872.20000000007</v>
      </c>
      <c r="Q8" s="276">
        <f>IFERROR(J8/E8*100,"-")</f>
        <v>47.951362122654366</v>
      </c>
      <c r="R8" s="276">
        <f>E8-J8</f>
        <v>828127.39999999991</v>
      </c>
      <c r="S8" s="276">
        <f>IFERROR(K8/F8*100,"-")</f>
        <v>46.341935714239938</v>
      </c>
      <c r="T8" s="276">
        <f>F8-K8</f>
        <v>117212.5</v>
      </c>
      <c r="U8" s="277"/>
    </row>
    <row r="9" spans="1:21" s="3" customFormat="1" ht="40.5" collapsed="1">
      <c r="A9" s="266">
        <v>1</v>
      </c>
      <c r="B9" s="1" t="s">
        <v>6</v>
      </c>
      <c r="C9" s="2">
        <f t="shared" ref="C9:C68" si="1">SUM(D9:F9)</f>
        <v>11112.1</v>
      </c>
      <c r="D9" s="205">
        <f>D10</f>
        <v>5331.6</v>
      </c>
      <c r="E9" s="205">
        <f t="shared" ref="E9:F9" si="2">E10</f>
        <v>5780.5</v>
      </c>
      <c r="F9" s="205">
        <f t="shared" si="2"/>
        <v>0</v>
      </c>
      <c r="G9" s="205">
        <f>SUM(G10:G24)</f>
        <v>0</v>
      </c>
      <c r="H9" s="2">
        <f>SUM(I9:K9)</f>
        <v>2394.6</v>
      </c>
      <c r="I9" s="205">
        <f>I10</f>
        <v>1386.8</v>
      </c>
      <c r="J9" s="205">
        <f t="shared" ref="J9:K9" si="3">J10</f>
        <v>1007.8</v>
      </c>
      <c r="K9" s="205">
        <f t="shared" si="3"/>
        <v>0</v>
      </c>
      <c r="L9" s="205">
        <f>SUM(L10:L24)</f>
        <v>0</v>
      </c>
      <c r="M9" s="206">
        <f t="shared" ref="M9:M68" si="4">IFERROR(H9/C9*100,"-")</f>
        <v>21.549482096093449</v>
      </c>
      <c r="N9" s="206">
        <f t="shared" ref="N9:N71" si="5">C9-H9</f>
        <v>8717.5</v>
      </c>
      <c r="O9" s="206">
        <f t="shared" ref="O9:O68" si="6">IFERROR(I9/D9*100,"-")</f>
        <v>26.010953559906969</v>
      </c>
      <c r="P9" s="206">
        <f t="shared" ref="P9:P71" si="7">D9-I9</f>
        <v>3944.8</v>
      </c>
      <c r="Q9" s="206">
        <f t="shared" ref="Q9:Q68" si="8">IFERROR(J9/E9*100,"-")</f>
        <v>17.434477986333359</v>
      </c>
      <c r="R9" s="206">
        <f t="shared" ref="R9:R71" si="9">E9-J9</f>
        <v>4772.7</v>
      </c>
      <c r="S9" s="206" t="str">
        <f t="shared" ref="S9:S68" si="10">IFERROR(K9/F9*100,"-")</f>
        <v>-</v>
      </c>
      <c r="T9" s="206">
        <f t="shared" ref="T9:T71" si="11">F9-K9</f>
        <v>0</v>
      </c>
      <c r="U9" s="53"/>
    </row>
    <row r="10" spans="1:21" s="5" customFormat="1" ht="95.25" hidden="1" customHeight="1" outlineLevel="1">
      <c r="A10" s="264"/>
      <c r="B10" s="16" t="s">
        <v>839</v>
      </c>
      <c r="C10" s="6">
        <f>SUM(D10:F10)</f>
        <v>11112.1</v>
      </c>
      <c r="D10" s="243">
        <f>SUM(D11:D24)</f>
        <v>5331.6</v>
      </c>
      <c r="E10" s="243">
        <f>SUM(E11:E24)</f>
        <v>5780.5</v>
      </c>
      <c r="F10" s="243">
        <f>SUM(F11:F24)</f>
        <v>0</v>
      </c>
      <c r="G10" s="243">
        <v>0</v>
      </c>
      <c r="H10" s="6">
        <f>SUM(I10:K10)</f>
        <v>2394.6</v>
      </c>
      <c r="I10" s="243">
        <f>SUM(I11:I24)</f>
        <v>1386.8</v>
      </c>
      <c r="J10" s="243">
        <f t="shared" ref="J10:K10" si="12">SUM(J11:J24)</f>
        <v>1007.8</v>
      </c>
      <c r="K10" s="243">
        <f t="shared" si="12"/>
        <v>0</v>
      </c>
      <c r="L10" s="243">
        <v>0</v>
      </c>
      <c r="M10" s="243">
        <f t="shared" si="4"/>
        <v>21.549482096093449</v>
      </c>
      <c r="N10" s="243">
        <f t="shared" si="5"/>
        <v>8717.5</v>
      </c>
      <c r="O10" s="243">
        <f t="shared" si="6"/>
        <v>26.010953559906969</v>
      </c>
      <c r="P10" s="243">
        <f t="shared" si="7"/>
        <v>3944.8</v>
      </c>
      <c r="Q10" s="243">
        <f t="shared" si="8"/>
        <v>17.434477986333359</v>
      </c>
      <c r="R10" s="243">
        <f t="shared" si="9"/>
        <v>4772.7</v>
      </c>
      <c r="S10" s="243" t="str">
        <f>IFERROR(K10/F10*100,"-")</f>
        <v>-</v>
      </c>
      <c r="T10" s="243">
        <f t="shared" si="11"/>
        <v>0</v>
      </c>
      <c r="U10" s="48"/>
    </row>
    <row r="11" spans="1:21" s="5" customFormat="1" ht="43.5" hidden="1" customHeight="1" outlineLevel="2">
      <c r="A11" s="264"/>
      <c r="B11" s="16" t="s">
        <v>3</v>
      </c>
      <c r="C11" s="6">
        <f t="shared" si="1"/>
        <v>50</v>
      </c>
      <c r="D11" s="243">
        <v>20</v>
      </c>
      <c r="E11" s="243">
        <v>30</v>
      </c>
      <c r="F11" s="243">
        <v>0</v>
      </c>
      <c r="G11" s="243">
        <v>0</v>
      </c>
      <c r="H11" s="6">
        <f t="shared" ref="H11:H68" si="13">SUM(I11:K11)</f>
        <v>50</v>
      </c>
      <c r="I11" s="243">
        <v>20</v>
      </c>
      <c r="J11" s="243">
        <v>30</v>
      </c>
      <c r="K11" s="243">
        <v>0</v>
      </c>
      <c r="L11" s="243">
        <v>0</v>
      </c>
      <c r="M11" s="243">
        <f t="shared" si="4"/>
        <v>100</v>
      </c>
      <c r="N11" s="243">
        <f t="shared" si="5"/>
        <v>0</v>
      </c>
      <c r="O11" s="243">
        <f t="shared" si="6"/>
        <v>100</v>
      </c>
      <c r="P11" s="243">
        <f t="shared" si="7"/>
        <v>0</v>
      </c>
      <c r="Q11" s="243">
        <f t="shared" si="8"/>
        <v>100</v>
      </c>
      <c r="R11" s="243">
        <f t="shared" si="9"/>
        <v>0</v>
      </c>
      <c r="S11" s="243" t="str">
        <f t="shared" si="10"/>
        <v>-</v>
      </c>
      <c r="T11" s="243">
        <f t="shared" si="11"/>
        <v>0</v>
      </c>
      <c r="U11" s="50"/>
    </row>
    <row r="12" spans="1:21" s="5" customFormat="1" ht="43.5" hidden="1" customHeight="1" outlineLevel="2">
      <c r="A12" s="264"/>
      <c r="B12" s="16" t="s">
        <v>482</v>
      </c>
      <c r="C12" s="6">
        <f t="shared" si="1"/>
        <v>230</v>
      </c>
      <c r="D12" s="243">
        <v>80</v>
      </c>
      <c r="E12" s="243">
        <v>150</v>
      </c>
      <c r="F12" s="243">
        <v>0</v>
      </c>
      <c r="G12" s="243">
        <v>0</v>
      </c>
      <c r="H12" s="6">
        <f t="shared" si="13"/>
        <v>230</v>
      </c>
      <c r="I12" s="243">
        <v>80</v>
      </c>
      <c r="J12" s="243">
        <v>150</v>
      </c>
      <c r="K12" s="243">
        <v>0</v>
      </c>
      <c r="L12" s="243">
        <v>0</v>
      </c>
      <c r="M12" s="243">
        <f t="shared" si="4"/>
        <v>100</v>
      </c>
      <c r="N12" s="243">
        <f t="shared" si="5"/>
        <v>0</v>
      </c>
      <c r="O12" s="243">
        <f t="shared" si="6"/>
        <v>100</v>
      </c>
      <c r="P12" s="243">
        <f t="shared" si="7"/>
        <v>0</v>
      </c>
      <c r="Q12" s="243">
        <f t="shared" si="8"/>
        <v>100</v>
      </c>
      <c r="R12" s="243">
        <f t="shared" si="9"/>
        <v>0</v>
      </c>
      <c r="S12" s="243" t="str">
        <f t="shared" si="10"/>
        <v>-</v>
      </c>
      <c r="T12" s="243">
        <f t="shared" si="11"/>
        <v>0</v>
      </c>
      <c r="U12" s="48"/>
    </row>
    <row r="13" spans="1:21" s="5" customFormat="1" ht="54.75" hidden="1" customHeight="1" outlineLevel="2">
      <c r="A13" s="264"/>
      <c r="B13" s="16" t="s">
        <v>483</v>
      </c>
      <c r="C13" s="6">
        <f t="shared" si="1"/>
        <v>230</v>
      </c>
      <c r="D13" s="243">
        <v>30</v>
      </c>
      <c r="E13" s="243">
        <v>200</v>
      </c>
      <c r="F13" s="243">
        <v>0</v>
      </c>
      <c r="G13" s="243">
        <v>0</v>
      </c>
      <c r="H13" s="6">
        <f t="shared" si="13"/>
        <v>10.3</v>
      </c>
      <c r="I13" s="243">
        <v>10.3</v>
      </c>
      <c r="J13" s="243">
        <v>0</v>
      </c>
      <c r="K13" s="243">
        <v>0</v>
      </c>
      <c r="L13" s="243">
        <v>0</v>
      </c>
      <c r="M13" s="243">
        <f t="shared" si="4"/>
        <v>4.4782608695652177</v>
      </c>
      <c r="N13" s="243">
        <f t="shared" si="5"/>
        <v>219.7</v>
      </c>
      <c r="O13" s="243">
        <f t="shared" si="6"/>
        <v>34.333333333333336</v>
      </c>
      <c r="P13" s="243">
        <f t="shared" si="7"/>
        <v>19.7</v>
      </c>
      <c r="Q13" s="243">
        <f t="shared" si="8"/>
        <v>0</v>
      </c>
      <c r="R13" s="243">
        <f t="shared" si="9"/>
        <v>200</v>
      </c>
      <c r="S13" s="243" t="str">
        <f t="shared" si="10"/>
        <v>-</v>
      </c>
      <c r="T13" s="243">
        <f t="shared" si="11"/>
        <v>0</v>
      </c>
      <c r="U13" s="48"/>
    </row>
    <row r="14" spans="1:21" s="5" customFormat="1" ht="54.75" hidden="1" customHeight="1" outlineLevel="2">
      <c r="A14" s="264"/>
      <c r="B14" s="16" t="s">
        <v>484</v>
      </c>
      <c r="C14" s="6">
        <f t="shared" si="1"/>
        <v>306.8</v>
      </c>
      <c r="D14" s="243">
        <v>100</v>
      </c>
      <c r="E14" s="243">
        <v>206.8</v>
      </c>
      <c r="F14" s="243">
        <v>0</v>
      </c>
      <c r="G14" s="243">
        <v>0</v>
      </c>
      <c r="H14" s="6">
        <f t="shared" si="13"/>
        <v>210</v>
      </c>
      <c r="I14" s="243">
        <v>100</v>
      </c>
      <c r="J14" s="243">
        <v>110</v>
      </c>
      <c r="K14" s="243">
        <v>0</v>
      </c>
      <c r="L14" s="243">
        <v>0</v>
      </c>
      <c r="M14" s="243">
        <f t="shared" si="4"/>
        <v>68.44850065189047</v>
      </c>
      <c r="N14" s="243">
        <f t="shared" si="5"/>
        <v>96.800000000000011</v>
      </c>
      <c r="O14" s="243">
        <f t="shared" si="6"/>
        <v>100</v>
      </c>
      <c r="P14" s="243">
        <f t="shared" si="7"/>
        <v>0</v>
      </c>
      <c r="Q14" s="243">
        <f t="shared" si="8"/>
        <v>53.191489361702125</v>
      </c>
      <c r="R14" s="243">
        <f t="shared" si="9"/>
        <v>96.800000000000011</v>
      </c>
      <c r="S14" s="243" t="str">
        <f t="shared" si="10"/>
        <v>-</v>
      </c>
      <c r="T14" s="243">
        <f t="shared" si="11"/>
        <v>0</v>
      </c>
      <c r="U14" s="48"/>
    </row>
    <row r="15" spans="1:21" s="5" customFormat="1" hidden="1" outlineLevel="2">
      <c r="A15" s="264"/>
      <c r="B15" s="16" t="s">
        <v>485</v>
      </c>
      <c r="C15" s="6">
        <f t="shared" si="1"/>
        <v>220</v>
      </c>
      <c r="D15" s="243">
        <v>70</v>
      </c>
      <c r="E15" s="243">
        <v>150</v>
      </c>
      <c r="F15" s="243">
        <v>0</v>
      </c>
      <c r="G15" s="243">
        <v>0</v>
      </c>
      <c r="H15" s="6">
        <f t="shared" si="13"/>
        <v>110</v>
      </c>
      <c r="I15" s="243">
        <v>70</v>
      </c>
      <c r="J15" s="243">
        <v>40</v>
      </c>
      <c r="K15" s="243">
        <v>0</v>
      </c>
      <c r="L15" s="243">
        <v>0</v>
      </c>
      <c r="M15" s="243">
        <f t="shared" si="4"/>
        <v>50</v>
      </c>
      <c r="N15" s="243">
        <f t="shared" si="5"/>
        <v>110</v>
      </c>
      <c r="O15" s="243">
        <f t="shared" si="6"/>
        <v>100</v>
      </c>
      <c r="P15" s="243">
        <f t="shared" si="7"/>
        <v>0</v>
      </c>
      <c r="Q15" s="243">
        <f t="shared" si="8"/>
        <v>26.666666666666668</v>
      </c>
      <c r="R15" s="243">
        <f t="shared" si="9"/>
        <v>110</v>
      </c>
      <c r="S15" s="243" t="str">
        <f t="shared" si="10"/>
        <v>-</v>
      </c>
      <c r="T15" s="243">
        <f t="shared" si="11"/>
        <v>0</v>
      </c>
      <c r="U15" s="50"/>
    </row>
    <row r="16" spans="1:21" s="5" customFormat="1" ht="99" hidden="1" customHeight="1" outlineLevel="2">
      <c r="A16" s="264"/>
      <c r="B16" s="16" t="s">
        <v>486</v>
      </c>
      <c r="C16" s="6">
        <f t="shared" si="1"/>
        <v>760</v>
      </c>
      <c r="D16" s="243">
        <v>60</v>
      </c>
      <c r="E16" s="243">
        <v>700</v>
      </c>
      <c r="F16" s="243">
        <v>0</v>
      </c>
      <c r="G16" s="243">
        <v>0</v>
      </c>
      <c r="H16" s="6">
        <f t="shared" si="13"/>
        <v>107.2</v>
      </c>
      <c r="I16" s="243">
        <v>60</v>
      </c>
      <c r="J16" s="243">
        <v>47.2</v>
      </c>
      <c r="K16" s="243">
        <v>0</v>
      </c>
      <c r="L16" s="243">
        <v>0</v>
      </c>
      <c r="M16" s="243">
        <f t="shared" si="4"/>
        <v>14.105263157894738</v>
      </c>
      <c r="N16" s="243">
        <f t="shared" si="5"/>
        <v>652.79999999999995</v>
      </c>
      <c r="O16" s="243">
        <f t="shared" si="6"/>
        <v>100</v>
      </c>
      <c r="P16" s="243">
        <f t="shared" si="7"/>
        <v>0</v>
      </c>
      <c r="Q16" s="243">
        <f t="shared" si="8"/>
        <v>6.7428571428571438</v>
      </c>
      <c r="R16" s="243">
        <f t="shared" si="9"/>
        <v>652.79999999999995</v>
      </c>
      <c r="S16" s="243" t="str">
        <f t="shared" si="10"/>
        <v>-</v>
      </c>
      <c r="T16" s="243">
        <f t="shared" si="11"/>
        <v>0</v>
      </c>
      <c r="U16" s="48"/>
    </row>
    <row r="17" spans="1:21" s="5" customFormat="1" ht="46.5" hidden="1" customHeight="1" outlineLevel="2">
      <c r="A17" s="264"/>
      <c r="B17" s="16" t="s">
        <v>487</v>
      </c>
      <c r="C17" s="6">
        <f t="shared" si="1"/>
        <v>1010</v>
      </c>
      <c r="D17" s="243">
        <v>110</v>
      </c>
      <c r="E17" s="243">
        <v>900</v>
      </c>
      <c r="F17" s="243">
        <v>0</v>
      </c>
      <c r="G17" s="243">
        <v>0</v>
      </c>
      <c r="H17" s="6">
        <f t="shared" si="13"/>
        <v>0</v>
      </c>
      <c r="I17" s="243">
        <v>0</v>
      </c>
      <c r="J17" s="243">
        <v>0</v>
      </c>
      <c r="K17" s="243">
        <v>0</v>
      </c>
      <c r="L17" s="243">
        <v>0</v>
      </c>
      <c r="M17" s="243">
        <f t="shared" si="4"/>
        <v>0</v>
      </c>
      <c r="N17" s="243">
        <f t="shared" si="5"/>
        <v>1010</v>
      </c>
      <c r="O17" s="243">
        <f t="shared" si="6"/>
        <v>0</v>
      </c>
      <c r="P17" s="243">
        <f t="shared" si="7"/>
        <v>110</v>
      </c>
      <c r="Q17" s="243">
        <f t="shared" si="8"/>
        <v>0</v>
      </c>
      <c r="R17" s="243">
        <f t="shared" si="9"/>
        <v>900</v>
      </c>
      <c r="S17" s="243" t="str">
        <f t="shared" si="10"/>
        <v>-</v>
      </c>
      <c r="T17" s="243">
        <f t="shared" si="11"/>
        <v>0</v>
      </c>
      <c r="U17" s="48"/>
    </row>
    <row r="18" spans="1:21" s="5" customFormat="1" ht="43.5" hidden="1" customHeight="1" outlineLevel="2">
      <c r="A18" s="264"/>
      <c r="B18" s="16" t="s">
        <v>488</v>
      </c>
      <c r="C18" s="6">
        <f t="shared" si="1"/>
        <v>244</v>
      </c>
      <c r="D18" s="243">
        <v>20</v>
      </c>
      <c r="E18" s="243">
        <v>224</v>
      </c>
      <c r="F18" s="243">
        <v>0</v>
      </c>
      <c r="G18" s="243">
        <v>0</v>
      </c>
      <c r="H18" s="6">
        <f t="shared" si="13"/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f t="shared" si="4"/>
        <v>0</v>
      </c>
      <c r="N18" s="243">
        <f t="shared" si="5"/>
        <v>244</v>
      </c>
      <c r="O18" s="243">
        <f t="shared" si="6"/>
        <v>0</v>
      </c>
      <c r="P18" s="243">
        <f t="shared" si="7"/>
        <v>20</v>
      </c>
      <c r="Q18" s="243">
        <f t="shared" si="8"/>
        <v>0</v>
      </c>
      <c r="R18" s="243">
        <f t="shared" si="9"/>
        <v>224</v>
      </c>
      <c r="S18" s="243" t="str">
        <f t="shared" si="10"/>
        <v>-</v>
      </c>
      <c r="T18" s="243">
        <f t="shared" si="11"/>
        <v>0</v>
      </c>
    </row>
    <row r="19" spans="1:21" s="5" customFormat="1" ht="114.75" hidden="1" outlineLevel="2">
      <c r="A19" s="264"/>
      <c r="B19" s="16" t="s">
        <v>489</v>
      </c>
      <c r="C19" s="6">
        <f t="shared" si="1"/>
        <v>1900</v>
      </c>
      <c r="D19" s="243">
        <v>400</v>
      </c>
      <c r="E19" s="243">
        <v>1500</v>
      </c>
      <c r="F19" s="243">
        <v>0</v>
      </c>
      <c r="G19" s="243">
        <v>0</v>
      </c>
      <c r="H19" s="6">
        <f t="shared" si="13"/>
        <v>230.6</v>
      </c>
      <c r="I19" s="243">
        <v>100</v>
      </c>
      <c r="J19" s="243">
        <v>130.6</v>
      </c>
      <c r="K19" s="243">
        <v>0</v>
      </c>
      <c r="L19" s="243">
        <v>0</v>
      </c>
      <c r="M19" s="243">
        <f t="shared" si="4"/>
        <v>12.136842105263156</v>
      </c>
      <c r="N19" s="243">
        <f t="shared" si="5"/>
        <v>1669.4</v>
      </c>
      <c r="O19" s="243">
        <f t="shared" si="6"/>
        <v>25</v>
      </c>
      <c r="P19" s="243">
        <f t="shared" si="7"/>
        <v>300</v>
      </c>
      <c r="Q19" s="243">
        <f t="shared" si="8"/>
        <v>8.706666666666667</v>
      </c>
      <c r="R19" s="243">
        <f t="shared" si="9"/>
        <v>1369.4</v>
      </c>
      <c r="S19" s="243" t="str">
        <f t="shared" si="10"/>
        <v>-</v>
      </c>
      <c r="T19" s="243">
        <f t="shared" si="11"/>
        <v>0</v>
      </c>
      <c r="U19" s="50"/>
    </row>
    <row r="20" spans="1:21" s="5" customFormat="1" ht="40.5" hidden="1" customHeight="1" outlineLevel="2">
      <c r="A20" s="264"/>
      <c r="B20" s="16" t="s">
        <v>490</v>
      </c>
      <c r="C20" s="6">
        <f t="shared" si="1"/>
        <v>1010</v>
      </c>
      <c r="D20" s="243">
        <v>110</v>
      </c>
      <c r="E20" s="243">
        <v>900</v>
      </c>
      <c r="F20" s="243">
        <v>0</v>
      </c>
      <c r="G20" s="243">
        <v>0</v>
      </c>
      <c r="H20" s="6">
        <f t="shared" si="13"/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f t="shared" si="4"/>
        <v>0</v>
      </c>
      <c r="N20" s="243">
        <f t="shared" si="5"/>
        <v>1010</v>
      </c>
      <c r="O20" s="243">
        <f t="shared" si="6"/>
        <v>0</v>
      </c>
      <c r="P20" s="243">
        <f t="shared" si="7"/>
        <v>110</v>
      </c>
      <c r="Q20" s="243">
        <f t="shared" si="8"/>
        <v>0</v>
      </c>
      <c r="R20" s="243">
        <f t="shared" si="9"/>
        <v>900</v>
      </c>
      <c r="S20" s="243" t="str">
        <f t="shared" si="10"/>
        <v>-</v>
      </c>
      <c r="T20" s="243">
        <f t="shared" si="11"/>
        <v>0</v>
      </c>
      <c r="U20" s="50"/>
    </row>
    <row r="21" spans="1:21" s="5" customFormat="1" ht="30" hidden="1" customHeight="1" outlineLevel="2">
      <c r="A21" s="264"/>
      <c r="B21" s="16" t="s">
        <v>491</v>
      </c>
      <c r="C21" s="6">
        <f t="shared" si="1"/>
        <v>300</v>
      </c>
      <c r="D21" s="243">
        <v>40</v>
      </c>
      <c r="E21" s="243">
        <v>260</v>
      </c>
      <c r="F21" s="243">
        <v>0</v>
      </c>
      <c r="G21" s="243">
        <v>0</v>
      </c>
      <c r="H21" s="6">
        <f t="shared" si="13"/>
        <v>0</v>
      </c>
      <c r="I21" s="243">
        <v>0</v>
      </c>
      <c r="J21" s="243">
        <v>0</v>
      </c>
      <c r="K21" s="243">
        <v>0</v>
      </c>
      <c r="L21" s="243">
        <v>0</v>
      </c>
      <c r="M21" s="243">
        <f t="shared" si="4"/>
        <v>0</v>
      </c>
      <c r="N21" s="243">
        <f t="shared" si="5"/>
        <v>300</v>
      </c>
      <c r="O21" s="243">
        <f t="shared" si="6"/>
        <v>0</v>
      </c>
      <c r="P21" s="243">
        <f t="shared" si="7"/>
        <v>40</v>
      </c>
      <c r="Q21" s="243">
        <f t="shared" si="8"/>
        <v>0</v>
      </c>
      <c r="R21" s="243">
        <f t="shared" si="9"/>
        <v>260</v>
      </c>
      <c r="S21" s="243" t="str">
        <f t="shared" si="10"/>
        <v>-</v>
      </c>
      <c r="T21" s="243">
        <f t="shared" si="11"/>
        <v>0</v>
      </c>
      <c r="U21" s="48"/>
    </row>
    <row r="22" spans="1:21" s="5" customFormat="1" ht="27.75" hidden="1" customHeight="1" outlineLevel="2">
      <c r="A22" s="264"/>
      <c r="B22" s="16" t="s">
        <v>492</v>
      </c>
      <c r="C22" s="6">
        <f t="shared" si="1"/>
        <v>659.7</v>
      </c>
      <c r="D22" s="243">
        <v>100</v>
      </c>
      <c r="E22" s="243">
        <v>559.70000000000005</v>
      </c>
      <c r="F22" s="243">
        <v>0</v>
      </c>
      <c r="G22" s="243">
        <v>0</v>
      </c>
      <c r="H22" s="6">
        <f t="shared" si="13"/>
        <v>600</v>
      </c>
      <c r="I22" s="243">
        <v>100</v>
      </c>
      <c r="J22" s="243">
        <v>500</v>
      </c>
      <c r="K22" s="243">
        <v>0</v>
      </c>
      <c r="L22" s="243">
        <v>0</v>
      </c>
      <c r="M22" s="243">
        <f t="shared" si="4"/>
        <v>90.950432014552064</v>
      </c>
      <c r="N22" s="243">
        <f t="shared" si="5"/>
        <v>59.700000000000045</v>
      </c>
      <c r="O22" s="243">
        <f t="shared" si="6"/>
        <v>100</v>
      </c>
      <c r="P22" s="243">
        <f t="shared" si="7"/>
        <v>0</v>
      </c>
      <c r="Q22" s="243">
        <f t="shared" si="8"/>
        <v>89.333571556190805</v>
      </c>
      <c r="R22" s="243">
        <f t="shared" si="9"/>
        <v>59.700000000000045</v>
      </c>
      <c r="S22" s="243" t="str">
        <f t="shared" si="10"/>
        <v>-</v>
      </c>
      <c r="T22" s="243">
        <f t="shared" si="11"/>
        <v>0</v>
      </c>
      <c r="U22" s="48"/>
    </row>
    <row r="23" spans="1:21" s="5" customFormat="1" ht="21.75" hidden="1" customHeight="1" outlineLevel="2">
      <c r="A23" s="264"/>
      <c r="B23" s="16" t="s">
        <v>493</v>
      </c>
      <c r="C23" s="6">
        <f t="shared" ref="C23:C24" si="14">SUM(D23:F23)</f>
        <v>3191.6</v>
      </c>
      <c r="D23" s="243">
        <v>3191.6</v>
      </c>
      <c r="E23" s="243">
        <v>0</v>
      </c>
      <c r="F23" s="243">
        <v>0</v>
      </c>
      <c r="G23" s="243">
        <v>0</v>
      </c>
      <c r="H23" s="6">
        <f t="shared" ref="H23:H24" si="15">SUM(I23:K23)</f>
        <v>846.5</v>
      </c>
      <c r="I23" s="243">
        <v>846.5</v>
      </c>
      <c r="J23" s="243">
        <v>0</v>
      </c>
      <c r="K23" s="243">
        <v>0</v>
      </c>
      <c r="L23" s="243">
        <v>0</v>
      </c>
      <c r="M23" s="243">
        <f t="shared" ref="M23:M24" si="16">IFERROR(H23/C23*100,"-")</f>
        <v>26.522747211430005</v>
      </c>
      <c r="N23" s="265">
        <f t="shared" ref="N23:N24" si="17">C23-H23</f>
        <v>2345.1</v>
      </c>
      <c r="O23" s="243">
        <f t="shared" ref="O23:O24" si="18">IFERROR(I23/D23*100,"-")</f>
        <v>26.522747211430005</v>
      </c>
      <c r="P23" s="243">
        <f t="shared" ref="P23:P24" si="19">D23-I23</f>
        <v>2345.1</v>
      </c>
      <c r="Q23" s="243" t="str">
        <f t="shared" ref="Q23:Q24" si="20">IFERROR(J23/E23*100,"-")</f>
        <v>-</v>
      </c>
      <c r="R23" s="243">
        <f t="shared" ref="R23:R24" si="21">E23-J23</f>
        <v>0</v>
      </c>
      <c r="S23" s="243" t="str">
        <f t="shared" ref="S23:S24" si="22">IFERROR(K23/F23*100,"-")</f>
        <v>-</v>
      </c>
      <c r="T23" s="243">
        <f t="shared" ref="T23:T24" si="23">F23-K23</f>
        <v>0</v>
      </c>
      <c r="U23" s="50"/>
    </row>
    <row r="24" spans="1:21" s="5" customFormat="1" ht="52.5" hidden="1" customHeight="1" outlineLevel="2">
      <c r="A24" s="264"/>
      <c r="B24" s="16" t="s">
        <v>494</v>
      </c>
      <c r="C24" s="6">
        <f t="shared" si="14"/>
        <v>1000</v>
      </c>
      <c r="D24" s="243">
        <v>1000</v>
      </c>
      <c r="E24" s="243">
        <v>0</v>
      </c>
      <c r="F24" s="243">
        <v>0</v>
      </c>
      <c r="G24" s="243">
        <v>0</v>
      </c>
      <c r="H24" s="6">
        <f t="shared" si="15"/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f t="shared" si="16"/>
        <v>0</v>
      </c>
      <c r="N24" s="265">
        <f t="shared" si="17"/>
        <v>1000</v>
      </c>
      <c r="O24" s="243">
        <f t="shared" si="18"/>
        <v>0</v>
      </c>
      <c r="P24" s="243">
        <f t="shared" si="19"/>
        <v>1000</v>
      </c>
      <c r="Q24" s="243" t="str">
        <f t="shared" si="20"/>
        <v>-</v>
      </c>
      <c r="R24" s="243">
        <f t="shared" si="21"/>
        <v>0</v>
      </c>
      <c r="S24" s="243" t="str">
        <f t="shared" si="22"/>
        <v>-</v>
      </c>
      <c r="T24" s="243">
        <f t="shared" si="23"/>
        <v>0</v>
      </c>
      <c r="U24" s="50"/>
    </row>
    <row r="25" spans="1:21" s="208" customFormat="1" ht="35.25" customHeight="1" collapsed="1">
      <c r="A25" s="107">
        <v>2</v>
      </c>
      <c r="B25" s="1" t="s">
        <v>11</v>
      </c>
      <c r="C25" s="2">
        <f t="shared" si="1"/>
        <v>1214223.5999999999</v>
      </c>
      <c r="D25" s="205">
        <f>D26+D34+D39+D47</f>
        <v>236532.19999999998</v>
      </c>
      <c r="E25" s="205">
        <f>E26+E34+E39+E47</f>
        <v>977691.39999999991</v>
      </c>
      <c r="F25" s="205">
        <f>F26+F34+F39+F47</f>
        <v>0</v>
      </c>
      <c r="G25" s="205" t="e">
        <f>G26+G34+G39+G47+#REF!+#REF!+#REF!+#REF!+#REF!</f>
        <v>#REF!</v>
      </c>
      <c r="H25" s="2">
        <f t="shared" si="13"/>
        <v>699675.09999999986</v>
      </c>
      <c r="I25" s="205">
        <f>I26+I34+I39+I47</f>
        <v>163990.69999999998</v>
      </c>
      <c r="J25" s="205">
        <f>J26+J34+J39+J47</f>
        <v>535684.39999999991</v>
      </c>
      <c r="K25" s="205">
        <f>K26+K34+K39+K47</f>
        <v>0</v>
      </c>
      <c r="L25" s="205" t="e">
        <f>L26+L34+L39+L47+#REF!+#REF!+#REF!+#REF!+#REF!</f>
        <v>#REF!</v>
      </c>
      <c r="M25" s="206">
        <f>IFERROR(H25/C25*100,"-")</f>
        <v>57.623249951656341</v>
      </c>
      <c r="N25" s="206">
        <f t="shared" si="5"/>
        <v>514548.5</v>
      </c>
      <c r="O25" s="207">
        <f t="shared" si="6"/>
        <v>69.331236930954859</v>
      </c>
      <c r="P25" s="206">
        <f t="shared" si="7"/>
        <v>72541.5</v>
      </c>
      <c r="Q25" s="206">
        <f t="shared" si="8"/>
        <v>54.790744809660794</v>
      </c>
      <c r="R25" s="206">
        <f t="shared" si="9"/>
        <v>442007</v>
      </c>
      <c r="S25" s="206" t="str">
        <f t="shared" si="10"/>
        <v>-</v>
      </c>
      <c r="T25" s="206">
        <f t="shared" si="11"/>
        <v>0</v>
      </c>
      <c r="U25" s="53"/>
    </row>
    <row r="26" spans="1:21" s="5" customFormat="1" ht="51.75" hidden="1" customHeight="1" outlineLevel="1">
      <c r="A26" s="195"/>
      <c r="B26" s="179" t="s">
        <v>292</v>
      </c>
      <c r="C26" s="153">
        <f t="shared" si="1"/>
        <v>1121614.6000000001</v>
      </c>
      <c r="D26" s="196">
        <f>D27+D30+D31</f>
        <v>155863.6</v>
      </c>
      <c r="E26" s="196">
        <f t="shared" ref="E26:F26" si="24">E27+E30+E31</f>
        <v>965751</v>
      </c>
      <c r="F26" s="196">
        <f t="shared" si="24"/>
        <v>0</v>
      </c>
      <c r="G26" s="196">
        <f t="shared" ref="G26:L26" si="25">G27</f>
        <v>37654.400000000001</v>
      </c>
      <c r="H26" s="196">
        <f t="shared" si="13"/>
        <v>650354.80000000005</v>
      </c>
      <c r="I26" s="196">
        <f>I27+I30+I31</f>
        <v>120638.49999999999</v>
      </c>
      <c r="J26" s="196">
        <f t="shared" ref="J26:K26" si="26">J27+J30+J31</f>
        <v>529716.30000000005</v>
      </c>
      <c r="K26" s="196">
        <f t="shared" si="26"/>
        <v>0</v>
      </c>
      <c r="L26" s="196">
        <f t="shared" si="25"/>
        <v>18442.099999999999</v>
      </c>
      <c r="M26" s="197">
        <f t="shared" si="4"/>
        <v>57.983802992578738</v>
      </c>
      <c r="N26" s="198">
        <f t="shared" si="5"/>
        <v>471259.80000000005</v>
      </c>
      <c r="O26" s="197">
        <f t="shared" si="6"/>
        <v>77.400047220775079</v>
      </c>
      <c r="P26" s="197">
        <f t="shared" si="7"/>
        <v>35225.10000000002</v>
      </c>
      <c r="Q26" s="197">
        <f t="shared" si="8"/>
        <v>54.850194304743148</v>
      </c>
      <c r="R26" s="197">
        <f t="shared" si="9"/>
        <v>436034.69999999995</v>
      </c>
      <c r="S26" s="197" t="str">
        <f t="shared" si="10"/>
        <v>-</v>
      </c>
      <c r="T26" s="197">
        <f t="shared" si="11"/>
        <v>0</v>
      </c>
      <c r="U26" s="134"/>
    </row>
    <row r="27" spans="1:21" s="5" customFormat="1" ht="51" hidden="1" customHeight="1" outlineLevel="2">
      <c r="A27" s="191"/>
      <c r="B27" s="194" t="s">
        <v>766</v>
      </c>
      <c r="C27" s="6">
        <f t="shared" si="1"/>
        <v>1065786.6000000001</v>
      </c>
      <c r="D27" s="104">
        <f>D28+D29</f>
        <v>105569.3</v>
      </c>
      <c r="E27" s="104">
        <f t="shared" ref="E27:F27" si="27">E28+E29</f>
        <v>960217.3</v>
      </c>
      <c r="F27" s="104">
        <f t="shared" si="27"/>
        <v>0</v>
      </c>
      <c r="G27" s="193">
        <v>37654.400000000001</v>
      </c>
      <c r="H27" s="6">
        <f t="shared" si="13"/>
        <v>607858.19999999995</v>
      </c>
      <c r="I27" s="104">
        <f>I28+I29</f>
        <v>81112.7</v>
      </c>
      <c r="J27" s="104">
        <f t="shared" ref="J27:K27" si="28">J28+J29</f>
        <v>526745.5</v>
      </c>
      <c r="K27" s="104">
        <f t="shared" si="28"/>
        <v>0</v>
      </c>
      <c r="L27" s="90">
        <v>18442.099999999999</v>
      </c>
      <c r="M27" s="6">
        <f t="shared" si="4"/>
        <v>57.033762668811924</v>
      </c>
      <c r="N27" s="6">
        <f t="shared" si="5"/>
        <v>457928.40000000014</v>
      </c>
      <c r="O27" s="6">
        <f t="shared" si="6"/>
        <v>76.833605982042116</v>
      </c>
      <c r="P27" s="6">
        <f t="shared" si="7"/>
        <v>24456.600000000006</v>
      </c>
      <c r="Q27" s="6">
        <f t="shared" si="8"/>
        <v>54.856905827462178</v>
      </c>
      <c r="R27" s="6">
        <f t="shared" si="9"/>
        <v>433471.80000000005</v>
      </c>
      <c r="S27" s="6" t="str">
        <f t="shared" si="10"/>
        <v>-</v>
      </c>
      <c r="T27" s="6">
        <f t="shared" si="11"/>
        <v>0</v>
      </c>
      <c r="U27" s="134"/>
    </row>
    <row r="28" spans="1:21" s="5" customFormat="1" ht="51" hidden="1" customHeight="1" outlineLevel="3">
      <c r="A28" s="191"/>
      <c r="B28" s="192" t="s">
        <v>427</v>
      </c>
      <c r="C28" s="6">
        <f t="shared" si="1"/>
        <v>342946.60000000003</v>
      </c>
      <c r="D28" s="104">
        <v>46314.400000000001</v>
      </c>
      <c r="E28" s="193">
        <v>296632.2</v>
      </c>
      <c r="F28" s="193">
        <v>0</v>
      </c>
      <c r="G28" s="193"/>
      <c r="H28" s="6">
        <f t="shared" si="13"/>
        <v>180131</v>
      </c>
      <c r="I28" s="104">
        <v>32276.799999999999</v>
      </c>
      <c r="J28" s="193">
        <v>147854.20000000001</v>
      </c>
      <c r="K28" s="90">
        <v>0</v>
      </c>
      <c r="L28" s="90"/>
      <c r="M28" s="6">
        <f t="shared" si="4"/>
        <v>52.52450381487963</v>
      </c>
      <c r="N28" s="6">
        <f t="shared" si="5"/>
        <v>162815.60000000003</v>
      </c>
      <c r="O28" s="6">
        <f t="shared" si="6"/>
        <v>69.690636173630665</v>
      </c>
      <c r="P28" s="6">
        <f t="shared" si="7"/>
        <v>14037.600000000002</v>
      </c>
      <c r="Q28" s="6">
        <f t="shared" si="8"/>
        <v>49.844285279885327</v>
      </c>
      <c r="R28" s="6">
        <f t="shared" si="9"/>
        <v>148778</v>
      </c>
      <c r="S28" s="6" t="str">
        <f t="shared" si="10"/>
        <v>-</v>
      </c>
      <c r="T28" s="6">
        <f t="shared" si="11"/>
        <v>0</v>
      </c>
      <c r="U28" s="370" t="s">
        <v>429</v>
      </c>
    </row>
    <row r="29" spans="1:21" s="5" customFormat="1" ht="51" hidden="1" customHeight="1" outlineLevel="3">
      <c r="A29" s="191"/>
      <c r="B29" s="192" t="s">
        <v>428</v>
      </c>
      <c r="C29" s="6">
        <f t="shared" si="1"/>
        <v>722840</v>
      </c>
      <c r="D29" s="104">
        <v>59254.9</v>
      </c>
      <c r="E29" s="193">
        <v>663585.1</v>
      </c>
      <c r="F29" s="193">
        <v>0</v>
      </c>
      <c r="G29" s="193"/>
      <c r="H29" s="6">
        <f t="shared" si="13"/>
        <v>427727.2</v>
      </c>
      <c r="I29" s="104">
        <f>48835.8+0.1</f>
        <v>48835.9</v>
      </c>
      <c r="J29" s="193">
        <v>378891.3</v>
      </c>
      <c r="K29" s="90">
        <v>0</v>
      </c>
      <c r="L29" s="90"/>
      <c r="M29" s="6">
        <f t="shared" si="4"/>
        <v>59.173150351391733</v>
      </c>
      <c r="N29" s="6">
        <f t="shared" si="5"/>
        <v>295112.8</v>
      </c>
      <c r="O29" s="6">
        <f t="shared" si="6"/>
        <v>82.416644024376041</v>
      </c>
      <c r="P29" s="6">
        <f t="shared" si="7"/>
        <v>10419</v>
      </c>
      <c r="Q29" s="6">
        <f t="shared" si="8"/>
        <v>57.09762018466057</v>
      </c>
      <c r="R29" s="6">
        <f t="shared" si="9"/>
        <v>284693.8</v>
      </c>
      <c r="S29" s="6" t="str">
        <f t="shared" si="10"/>
        <v>-</v>
      </c>
      <c r="T29" s="6">
        <f t="shared" si="11"/>
        <v>0</v>
      </c>
      <c r="U29" s="371"/>
    </row>
    <row r="30" spans="1:21" s="5" customFormat="1" ht="51" hidden="1" customHeight="1" outlineLevel="2">
      <c r="A30" s="191"/>
      <c r="B30" s="194" t="s">
        <v>764</v>
      </c>
      <c r="C30" s="6">
        <f t="shared" si="1"/>
        <v>46387.8</v>
      </c>
      <c r="D30" s="104">
        <v>46387.8</v>
      </c>
      <c r="E30" s="193">
        <v>0</v>
      </c>
      <c r="F30" s="193">
        <v>0</v>
      </c>
      <c r="G30" s="193"/>
      <c r="H30" s="6">
        <f t="shared" si="13"/>
        <v>37291.599999999999</v>
      </c>
      <c r="I30" s="104">
        <v>37291.599999999999</v>
      </c>
      <c r="J30" s="193">
        <v>0</v>
      </c>
      <c r="K30" s="90">
        <v>0</v>
      </c>
      <c r="L30" s="90"/>
      <c r="M30" s="6">
        <f t="shared" si="4"/>
        <v>80.390964865762115</v>
      </c>
      <c r="N30" s="6">
        <f t="shared" si="5"/>
        <v>9096.2000000000044</v>
      </c>
      <c r="O30" s="6">
        <f t="shared" si="6"/>
        <v>80.390964865762115</v>
      </c>
      <c r="P30" s="6">
        <f t="shared" si="7"/>
        <v>9096.2000000000044</v>
      </c>
      <c r="Q30" s="6" t="str">
        <f t="shared" si="8"/>
        <v>-</v>
      </c>
      <c r="R30" s="6">
        <f t="shared" si="9"/>
        <v>0</v>
      </c>
      <c r="S30" s="6" t="str">
        <f t="shared" si="10"/>
        <v>-</v>
      </c>
      <c r="T30" s="6">
        <f t="shared" si="11"/>
        <v>0</v>
      </c>
      <c r="U30" s="174"/>
    </row>
    <row r="31" spans="1:21" s="5" customFormat="1" ht="51" hidden="1" customHeight="1" outlineLevel="2">
      <c r="A31" s="191"/>
      <c r="B31" s="194" t="s">
        <v>765</v>
      </c>
      <c r="C31" s="6">
        <f t="shared" si="1"/>
        <v>9440.2000000000007</v>
      </c>
      <c r="D31" s="104">
        <f>D32+D33</f>
        <v>3906.5</v>
      </c>
      <c r="E31" s="104">
        <f t="shared" ref="E31:F31" si="29">E32+E33</f>
        <v>5533.7</v>
      </c>
      <c r="F31" s="104">
        <f t="shared" si="29"/>
        <v>0</v>
      </c>
      <c r="G31" s="193"/>
      <c r="H31" s="6">
        <f t="shared" si="13"/>
        <v>5205</v>
      </c>
      <c r="I31" s="104">
        <f>I32+I33</f>
        <v>2234.1999999999998</v>
      </c>
      <c r="J31" s="104">
        <f t="shared" ref="J31:K31" si="30">J32+J33</f>
        <v>2970.8</v>
      </c>
      <c r="K31" s="104">
        <f t="shared" si="30"/>
        <v>0</v>
      </c>
      <c r="L31" s="90"/>
      <c r="M31" s="6">
        <f t="shared" si="4"/>
        <v>55.136543717294117</v>
      </c>
      <c r="N31" s="6">
        <f t="shared" si="5"/>
        <v>4235.2000000000007</v>
      </c>
      <c r="O31" s="6">
        <f t="shared" si="6"/>
        <v>57.191859720977853</v>
      </c>
      <c r="P31" s="6">
        <f t="shared" si="7"/>
        <v>1672.3000000000002</v>
      </c>
      <c r="Q31" s="6">
        <f t="shared" si="8"/>
        <v>53.685599147044485</v>
      </c>
      <c r="R31" s="6">
        <f t="shared" si="9"/>
        <v>2562.8999999999996</v>
      </c>
      <c r="S31" s="6" t="str">
        <f t="shared" si="10"/>
        <v>-</v>
      </c>
      <c r="T31" s="6">
        <f t="shared" si="11"/>
        <v>0</v>
      </c>
      <c r="U31" s="174"/>
    </row>
    <row r="32" spans="1:21" s="5" customFormat="1" ht="51" hidden="1" customHeight="1" outlineLevel="3">
      <c r="A32" s="191"/>
      <c r="B32" s="192" t="s">
        <v>9</v>
      </c>
      <c r="C32" s="6">
        <f t="shared" si="1"/>
        <v>6917.1</v>
      </c>
      <c r="D32" s="104">
        <v>1383.4</v>
      </c>
      <c r="E32" s="193">
        <v>5533.7</v>
      </c>
      <c r="F32" s="193">
        <v>0</v>
      </c>
      <c r="G32" s="193"/>
      <c r="H32" s="6">
        <f t="shared" si="13"/>
        <v>3713.5</v>
      </c>
      <c r="I32" s="104">
        <v>742.7</v>
      </c>
      <c r="J32" s="193">
        <v>2970.8</v>
      </c>
      <c r="K32" s="90">
        <v>0</v>
      </c>
      <c r="L32" s="90"/>
      <c r="M32" s="6">
        <f t="shared" si="4"/>
        <v>53.685793179222507</v>
      </c>
      <c r="N32" s="6">
        <f t="shared" si="5"/>
        <v>3203.6000000000004</v>
      </c>
      <c r="O32" s="6">
        <f t="shared" si="6"/>
        <v>53.686569321960384</v>
      </c>
      <c r="P32" s="6">
        <f t="shared" si="7"/>
        <v>640.70000000000005</v>
      </c>
      <c r="Q32" s="6">
        <f t="shared" si="8"/>
        <v>53.685599147044485</v>
      </c>
      <c r="R32" s="6">
        <f t="shared" si="9"/>
        <v>2562.8999999999996</v>
      </c>
      <c r="S32" s="6" t="str">
        <f t="shared" si="10"/>
        <v>-</v>
      </c>
      <c r="T32" s="6">
        <f t="shared" si="11"/>
        <v>0</v>
      </c>
      <c r="U32" s="174"/>
    </row>
    <row r="33" spans="1:21" s="5" customFormat="1" ht="30" hidden="1" customHeight="1" outlineLevel="2">
      <c r="A33" s="191"/>
      <c r="B33" s="192" t="s">
        <v>430</v>
      </c>
      <c r="C33" s="6">
        <f t="shared" si="1"/>
        <v>2523.1</v>
      </c>
      <c r="D33" s="104">
        <v>2523.1</v>
      </c>
      <c r="E33" s="193">
        <v>0</v>
      </c>
      <c r="F33" s="193">
        <v>0</v>
      </c>
      <c r="G33" s="193"/>
      <c r="H33" s="6">
        <f t="shared" si="13"/>
        <v>1491.5</v>
      </c>
      <c r="I33" s="104">
        <v>1491.5</v>
      </c>
      <c r="J33" s="193">
        <v>0</v>
      </c>
      <c r="K33" s="90">
        <v>0</v>
      </c>
      <c r="L33" s="90"/>
      <c r="M33" s="6">
        <f t="shared" si="4"/>
        <v>59.113788593397011</v>
      </c>
      <c r="N33" s="6">
        <f t="shared" si="5"/>
        <v>1031.5999999999999</v>
      </c>
      <c r="O33" s="6">
        <f t="shared" si="6"/>
        <v>59.113788593397011</v>
      </c>
      <c r="P33" s="6">
        <f t="shared" si="7"/>
        <v>1031.5999999999999</v>
      </c>
      <c r="Q33" s="6" t="str">
        <f t="shared" si="8"/>
        <v>-</v>
      </c>
      <c r="R33" s="6">
        <f t="shared" si="9"/>
        <v>0</v>
      </c>
      <c r="S33" s="6" t="str">
        <f t="shared" si="10"/>
        <v>-</v>
      </c>
      <c r="T33" s="6">
        <f t="shared" si="11"/>
        <v>0</v>
      </c>
      <c r="U33" s="174"/>
    </row>
    <row r="34" spans="1:21" s="5" customFormat="1" ht="62.25" hidden="1" customHeight="1" outlineLevel="1" collapsed="1">
      <c r="A34" s="195"/>
      <c r="B34" s="179" t="s">
        <v>301</v>
      </c>
      <c r="C34" s="153">
        <f t="shared" si="1"/>
        <v>6277.8</v>
      </c>
      <c r="D34" s="196">
        <f>D35</f>
        <v>3589.3</v>
      </c>
      <c r="E34" s="196">
        <f>E35</f>
        <v>2688.5</v>
      </c>
      <c r="F34" s="196">
        <f>F35</f>
        <v>0</v>
      </c>
      <c r="G34" s="196">
        <f>G35</f>
        <v>9735.9</v>
      </c>
      <c r="H34" s="153">
        <f t="shared" si="13"/>
        <v>2368.9</v>
      </c>
      <c r="I34" s="196">
        <f>I35</f>
        <v>1099.2</v>
      </c>
      <c r="J34" s="196">
        <f>J35</f>
        <v>1269.7</v>
      </c>
      <c r="K34" s="196">
        <f>K35</f>
        <v>0</v>
      </c>
      <c r="L34" s="196">
        <f>L35</f>
        <v>5267.1</v>
      </c>
      <c r="M34" s="197">
        <f t="shared" si="4"/>
        <v>37.734556691834719</v>
      </c>
      <c r="N34" s="197">
        <f t="shared" si="5"/>
        <v>3908.9</v>
      </c>
      <c r="O34" s="197">
        <f t="shared" si="6"/>
        <v>30.624355723957319</v>
      </c>
      <c r="P34" s="197">
        <f t="shared" si="7"/>
        <v>2490.1000000000004</v>
      </c>
      <c r="Q34" s="197">
        <f t="shared" si="8"/>
        <v>47.227078296447836</v>
      </c>
      <c r="R34" s="197">
        <f t="shared" si="9"/>
        <v>1418.8</v>
      </c>
      <c r="S34" s="197" t="str">
        <f t="shared" si="10"/>
        <v>-</v>
      </c>
      <c r="T34" s="197">
        <f t="shared" si="11"/>
        <v>0</v>
      </c>
      <c r="U34" s="134"/>
    </row>
    <row r="35" spans="1:21" s="5" customFormat="1" ht="38.25" hidden="1" outlineLevel="2">
      <c r="A35" s="191"/>
      <c r="B35" s="194" t="s">
        <v>767</v>
      </c>
      <c r="C35" s="6">
        <f t="shared" si="1"/>
        <v>6277.8</v>
      </c>
      <c r="D35" s="104">
        <f>D36+D37+D38</f>
        <v>3589.3</v>
      </c>
      <c r="E35" s="104">
        <f t="shared" ref="E35:F35" si="31">E36+E37+E38</f>
        <v>2688.5</v>
      </c>
      <c r="F35" s="104">
        <f t="shared" si="31"/>
        <v>0</v>
      </c>
      <c r="G35" s="193">
        <v>9735.9</v>
      </c>
      <c r="H35" s="6">
        <f>SUM(I35:K35)</f>
        <v>2368.9</v>
      </c>
      <c r="I35" s="90">
        <f>I36+I37+I38</f>
        <v>1099.2</v>
      </c>
      <c r="J35" s="90">
        <f t="shared" ref="J35:K35" si="32">J36+J37+J38</f>
        <v>1269.7</v>
      </c>
      <c r="K35" s="90">
        <f t="shared" si="32"/>
        <v>0</v>
      </c>
      <c r="L35" s="90">
        <v>5267.1</v>
      </c>
      <c r="M35" s="6">
        <f t="shared" si="4"/>
        <v>37.734556691834719</v>
      </c>
      <c r="N35" s="6">
        <f>C35-H35</f>
        <v>3908.9</v>
      </c>
      <c r="O35" s="6">
        <f t="shared" si="6"/>
        <v>30.624355723957319</v>
      </c>
      <c r="P35" s="6">
        <f t="shared" si="7"/>
        <v>2490.1000000000004</v>
      </c>
      <c r="Q35" s="6">
        <f t="shared" si="8"/>
        <v>47.227078296447836</v>
      </c>
      <c r="R35" s="6">
        <f t="shared" si="9"/>
        <v>1418.8</v>
      </c>
      <c r="S35" s="6" t="str">
        <f t="shared" si="10"/>
        <v>-</v>
      </c>
      <c r="T35" s="6">
        <f>F35-K35</f>
        <v>0</v>
      </c>
      <c r="U35" s="134"/>
    </row>
    <row r="36" spans="1:21" s="5" customFormat="1" ht="25.5" hidden="1" outlineLevel="2">
      <c r="A36" s="191"/>
      <c r="B36" s="194" t="s">
        <v>431</v>
      </c>
      <c r="C36" s="6">
        <f t="shared" si="1"/>
        <v>2500</v>
      </c>
      <c r="D36" s="104">
        <v>2500</v>
      </c>
      <c r="E36" s="193">
        <v>0</v>
      </c>
      <c r="F36" s="193">
        <v>0</v>
      </c>
      <c r="G36" s="193"/>
      <c r="H36" s="6">
        <f t="shared" si="13"/>
        <v>617</v>
      </c>
      <c r="I36" s="90">
        <v>617</v>
      </c>
      <c r="J36" s="90">
        <v>0</v>
      </c>
      <c r="K36" s="90">
        <v>0</v>
      </c>
      <c r="L36" s="90"/>
      <c r="M36" s="6">
        <f t="shared" si="4"/>
        <v>24.68</v>
      </c>
      <c r="N36" s="6">
        <f>C36-H36</f>
        <v>1883</v>
      </c>
      <c r="O36" s="6">
        <f t="shared" si="6"/>
        <v>24.68</v>
      </c>
      <c r="P36" s="6">
        <f t="shared" si="7"/>
        <v>1883</v>
      </c>
      <c r="Q36" s="6" t="str">
        <f t="shared" si="8"/>
        <v>-</v>
      </c>
      <c r="R36" s="6">
        <f t="shared" si="9"/>
        <v>0</v>
      </c>
      <c r="S36" s="6" t="str">
        <f t="shared" si="10"/>
        <v>-</v>
      </c>
      <c r="T36" s="6">
        <f>F36-K36</f>
        <v>0</v>
      </c>
      <c r="U36" s="134"/>
    </row>
    <row r="37" spans="1:21" s="5" customFormat="1" ht="25.5" hidden="1" outlineLevel="2">
      <c r="A37" s="191"/>
      <c r="B37" s="194" t="s">
        <v>8</v>
      </c>
      <c r="C37" s="6">
        <f t="shared" si="1"/>
        <v>1070</v>
      </c>
      <c r="D37" s="104">
        <v>720</v>
      </c>
      <c r="E37" s="193">
        <v>350</v>
      </c>
      <c r="F37" s="193">
        <v>0</v>
      </c>
      <c r="G37" s="193"/>
      <c r="H37" s="6">
        <f t="shared" si="13"/>
        <v>365</v>
      </c>
      <c r="I37" s="90">
        <v>320</v>
      </c>
      <c r="J37" s="90">
        <v>45</v>
      </c>
      <c r="K37" s="90">
        <v>0</v>
      </c>
      <c r="L37" s="90"/>
      <c r="M37" s="6">
        <f t="shared" si="4"/>
        <v>34.112149532710276</v>
      </c>
      <c r="N37" s="6">
        <f t="shared" ref="N37:N38" si="33">C37-H37</f>
        <v>705</v>
      </c>
      <c r="O37" s="6">
        <f t="shared" si="6"/>
        <v>44.444444444444443</v>
      </c>
      <c r="P37" s="6">
        <f t="shared" si="7"/>
        <v>400</v>
      </c>
      <c r="Q37" s="6">
        <f t="shared" si="8"/>
        <v>12.857142857142856</v>
      </c>
      <c r="R37" s="6">
        <f t="shared" si="9"/>
        <v>305</v>
      </c>
      <c r="S37" s="6" t="str">
        <f t="shared" si="10"/>
        <v>-</v>
      </c>
      <c r="T37" s="6">
        <f t="shared" ref="T37:T38" si="34">F37-K37</f>
        <v>0</v>
      </c>
      <c r="U37" s="199"/>
    </row>
    <row r="38" spans="1:21" s="5" customFormat="1" ht="38.25" hidden="1" outlineLevel="2">
      <c r="A38" s="191"/>
      <c r="B38" s="194" t="s">
        <v>432</v>
      </c>
      <c r="C38" s="6">
        <f t="shared" si="1"/>
        <v>2707.8</v>
      </c>
      <c r="D38" s="104">
        <v>369.3</v>
      </c>
      <c r="E38" s="193">
        <v>2338.5</v>
      </c>
      <c r="F38" s="193">
        <v>0</v>
      </c>
      <c r="G38" s="193"/>
      <c r="H38" s="6">
        <f t="shared" si="13"/>
        <v>1386.9</v>
      </c>
      <c r="I38" s="90">
        <v>162.19999999999999</v>
      </c>
      <c r="J38" s="90">
        <v>1224.7</v>
      </c>
      <c r="K38" s="90">
        <v>0</v>
      </c>
      <c r="L38" s="90"/>
      <c r="M38" s="6">
        <f t="shared" si="4"/>
        <v>51.218701528916469</v>
      </c>
      <c r="N38" s="6">
        <f t="shared" si="33"/>
        <v>1320.9</v>
      </c>
      <c r="O38" s="6">
        <f t="shared" si="6"/>
        <v>43.92093149201191</v>
      </c>
      <c r="P38" s="6">
        <f t="shared" si="7"/>
        <v>207.10000000000002</v>
      </c>
      <c r="Q38" s="6">
        <f t="shared" si="8"/>
        <v>52.371178105623258</v>
      </c>
      <c r="R38" s="6">
        <f t="shared" si="9"/>
        <v>1113.8</v>
      </c>
      <c r="S38" s="6" t="str">
        <f t="shared" si="10"/>
        <v>-</v>
      </c>
      <c r="T38" s="6">
        <f t="shared" si="34"/>
        <v>0</v>
      </c>
      <c r="U38" s="199"/>
    </row>
    <row r="39" spans="1:21" s="5" customFormat="1" ht="45" hidden="1" customHeight="1" outlineLevel="1" collapsed="1">
      <c r="A39" s="195"/>
      <c r="B39" s="179" t="s">
        <v>305</v>
      </c>
      <c r="C39" s="153">
        <f t="shared" si="1"/>
        <v>86151.499999999985</v>
      </c>
      <c r="D39" s="196">
        <f>D40+D41+D44</f>
        <v>76972.299999999988</v>
      </c>
      <c r="E39" s="196">
        <f t="shared" ref="E39:F39" si="35">E40+E41+E44</f>
        <v>9179.2000000000007</v>
      </c>
      <c r="F39" s="196">
        <f t="shared" si="35"/>
        <v>0</v>
      </c>
      <c r="G39" s="196">
        <f>G40</f>
        <v>1753.4</v>
      </c>
      <c r="H39" s="153">
        <f t="shared" si="13"/>
        <v>46771.7</v>
      </c>
      <c r="I39" s="196">
        <f>I40+I41+I44</f>
        <v>42146</v>
      </c>
      <c r="J39" s="196">
        <f t="shared" ref="J39:K39" si="36">J40+J41+J44</f>
        <v>4625.7</v>
      </c>
      <c r="K39" s="196">
        <f t="shared" si="36"/>
        <v>0</v>
      </c>
      <c r="L39" s="196">
        <f>L40</f>
        <v>1046.0999999999999</v>
      </c>
      <c r="M39" s="197">
        <f t="shared" si="4"/>
        <v>54.290058791779607</v>
      </c>
      <c r="N39" s="197">
        <f t="shared" si="5"/>
        <v>39379.799999999988</v>
      </c>
      <c r="O39" s="197">
        <f t="shared" si="6"/>
        <v>54.754762427522643</v>
      </c>
      <c r="P39" s="197">
        <f t="shared" si="7"/>
        <v>34826.299999999988</v>
      </c>
      <c r="Q39" s="197">
        <f t="shared" si="8"/>
        <v>50.393280460170821</v>
      </c>
      <c r="R39" s="197">
        <f t="shared" si="9"/>
        <v>4553.5000000000009</v>
      </c>
      <c r="S39" s="197" t="str">
        <f t="shared" si="10"/>
        <v>-</v>
      </c>
      <c r="T39" s="197">
        <f t="shared" si="11"/>
        <v>0</v>
      </c>
      <c r="U39" s="131"/>
    </row>
    <row r="40" spans="1:21" s="5" customFormat="1" ht="25.5" hidden="1" outlineLevel="2">
      <c r="A40" s="191"/>
      <c r="B40" s="194" t="s">
        <v>768</v>
      </c>
      <c r="C40" s="6">
        <f>SUM(D40:F40)</f>
        <v>54277.8</v>
      </c>
      <c r="D40" s="104">
        <v>54277.8</v>
      </c>
      <c r="E40" s="200">
        <v>0</v>
      </c>
      <c r="F40" s="193">
        <v>0</v>
      </c>
      <c r="G40" s="193">
        <v>1753.4</v>
      </c>
      <c r="H40" s="6">
        <f>SUM(I40:K40)</f>
        <v>29685.200000000001</v>
      </c>
      <c r="I40" s="90">
        <v>29685.200000000001</v>
      </c>
      <c r="J40" s="200">
        <v>0</v>
      </c>
      <c r="K40" s="90">
        <v>0</v>
      </c>
      <c r="L40" s="90">
        <v>1046.0999999999999</v>
      </c>
      <c r="M40" s="6">
        <f>IFERROR(H40/C40*100,"-")</f>
        <v>54.691236564488612</v>
      </c>
      <c r="N40" s="6">
        <f>C40-H40</f>
        <v>24592.600000000002</v>
      </c>
      <c r="O40" s="6">
        <f>IFERROR(I40/D40*100,"-")</f>
        <v>54.691236564488612</v>
      </c>
      <c r="P40" s="6">
        <f t="shared" si="7"/>
        <v>24592.600000000002</v>
      </c>
      <c r="Q40" s="6" t="str">
        <f t="shared" si="8"/>
        <v>-</v>
      </c>
      <c r="R40" s="6">
        <f t="shared" si="9"/>
        <v>0</v>
      </c>
      <c r="S40" s="6" t="str">
        <f>IFERROR(K40/F40*100,"-")</f>
        <v>-</v>
      </c>
      <c r="T40" s="6">
        <f>F40-K40</f>
        <v>0</v>
      </c>
      <c r="U40" s="131"/>
    </row>
    <row r="41" spans="1:21" s="5" customFormat="1" ht="51" hidden="1" outlineLevel="2">
      <c r="A41" s="191"/>
      <c r="B41" s="194" t="s">
        <v>771</v>
      </c>
      <c r="C41" s="6">
        <f>SUM(D41:F41)</f>
        <v>18174.599999999999</v>
      </c>
      <c r="D41" s="104">
        <f>SUM(D42:D43)</f>
        <v>18174.599999999999</v>
      </c>
      <c r="E41" s="104">
        <f t="shared" ref="E41:F41" si="37">SUM(E42:E43)</f>
        <v>0</v>
      </c>
      <c r="F41" s="104">
        <f t="shared" si="37"/>
        <v>0</v>
      </c>
      <c r="G41" s="104">
        <f t="shared" ref="G41" si="38">G42</f>
        <v>0</v>
      </c>
      <c r="H41" s="6">
        <f>SUM(I41:K41)</f>
        <v>8940.9</v>
      </c>
      <c r="I41" s="90">
        <f>SUM(I42:I43)</f>
        <v>8940.9</v>
      </c>
      <c r="J41" s="90">
        <f t="shared" ref="J41:K41" si="39">SUM(J42:J43)</f>
        <v>0</v>
      </c>
      <c r="K41" s="90">
        <f t="shared" si="39"/>
        <v>0</v>
      </c>
      <c r="L41" s="90"/>
      <c r="M41" s="6">
        <f t="shared" ref="M41:M42" si="40">IFERROR(H41/C41*100,"-")</f>
        <v>49.19448020864283</v>
      </c>
      <c r="N41" s="6">
        <f t="shared" ref="N41:N46" si="41">C41-H41</f>
        <v>9233.6999999999989</v>
      </c>
      <c r="O41" s="6">
        <f t="shared" ref="O41:O46" si="42">IFERROR(I41/D41*100,"-")</f>
        <v>49.19448020864283</v>
      </c>
      <c r="P41" s="6">
        <f t="shared" si="7"/>
        <v>9233.6999999999989</v>
      </c>
      <c r="Q41" s="6" t="str">
        <f t="shared" si="8"/>
        <v>-</v>
      </c>
      <c r="R41" s="6">
        <f t="shared" si="9"/>
        <v>0</v>
      </c>
      <c r="S41" s="6" t="str">
        <f>IFERROR(K41/F41*100,"-")</f>
        <v>-</v>
      </c>
      <c r="T41" s="6">
        <f>F41-K41</f>
        <v>0</v>
      </c>
      <c r="U41" s="201"/>
    </row>
    <row r="42" spans="1:21" s="5" customFormat="1" ht="25.5" hidden="1" outlineLevel="3">
      <c r="A42" s="191"/>
      <c r="B42" s="194" t="s">
        <v>769</v>
      </c>
      <c r="C42" s="6">
        <f>SUM(D42:F42)</f>
        <v>3980.1</v>
      </c>
      <c r="D42" s="104">
        <v>3980.1</v>
      </c>
      <c r="E42" s="200">
        <v>0</v>
      </c>
      <c r="F42" s="193">
        <v>0</v>
      </c>
      <c r="G42" s="193"/>
      <c r="H42" s="6">
        <f>SUM(I42:K42)</f>
        <v>1339.8</v>
      </c>
      <c r="I42" s="90">
        <v>1339.8</v>
      </c>
      <c r="J42" s="200">
        <v>0</v>
      </c>
      <c r="K42" s="90">
        <v>0</v>
      </c>
      <c r="L42" s="90"/>
      <c r="M42" s="6">
        <f t="shared" si="40"/>
        <v>33.662470792191151</v>
      </c>
      <c r="N42" s="6">
        <f t="shared" si="41"/>
        <v>2640.3</v>
      </c>
      <c r="O42" s="6">
        <f t="shared" si="42"/>
        <v>33.662470792191151</v>
      </c>
      <c r="P42" s="6">
        <f t="shared" si="7"/>
        <v>2640.3</v>
      </c>
      <c r="Q42" s="6" t="str">
        <f t="shared" si="8"/>
        <v>-</v>
      </c>
      <c r="R42" s="6">
        <f t="shared" si="9"/>
        <v>0</v>
      </c>
      <c r="S42" s="6" t="str">
        <f t="shared" ref="S42:S46" si="43">IFERROR(K42/F42*100,"-")</f>
        <v>-</v>
      </c>
      <c r="T42" s="6">
        <f t="shared" ref="T42:T46" si="44">F42-K42</f>
        <v>0</v>
      </c>
      <c r="U42" s="201"/>
    </row>
    <row r="43" spans="1:21" s="5" customFormat="1" hidden="1" outlineLevel="3">
      <c r="A43" s="191"/>
      <c r="B43" s="194" t="s">
        <v>770</v>
      </c>
      <c r="C43" s="6">
        <f>SUM(D43:F43)</f>
        <v>14194.5</v>
      </c>
      <c r="D43" s="104">
        <v>14194.5</v>
      </c>
      <c r="E43" s="200">
        <v>0</v>
      </c>
      <c r="F43" s="193">
        <v>0</v>
      </c>
      <c r="G43" s="193"/>
      <c r="H43" s="6">
        <f>SUM(I43:K43)</f>
        <v>7601.1</v>
      </c>
      <c r="I43" s="90">
        <v>7601.1</v>
      </c>
      <c r="J43" s="200">
        <v>0</v>
      </c>
      <c r="K43" s="90">
        <v>0</v>
      </c>
      <c r="L43" s="90"/>
      <c r="M43" s="6">
        <f t="shared" ref="M43" si="45">IFERROR(H43/C43*100,"-")</f>
        <v>53.549614287223925</v>
      </c>
      <c r="N43" s="6">
        <f t="shared" ref="N43" si="46">C43-H43</f>
        <v>6593.4</v>
      </c>
      <c r="O43" s="6">
        <f t="shared" ref="O43" si="47">IFERROR(I43/D43*100,"-")</f>
        <v>53.549614287223925</v>
      </c>
      <c r="P43" s="6">
        <f t="shared" ref="P43" si="48">D43-I43</f>
        <v>6593.4</v>
      </c>
      <c r="Q43" s="6" t="str">
        <f t="shared" ref="Q43" si="49">IFERROR(J43/E43*100,"-")</f>
        <v>-</v>
      </c>
      <c r="R43" s="6">
        <f t="shared" ref="R43" si="50">E43-J43</f>
        <v>0</v>
      </c>
      <c r="S43" s="6" t="str">
        <f t="shared" ref="S43" si="51">IFERROR(K43/F43*100,"-")</f>
        <v>-</v>
      </c>
      <c r="T43" s="6">
        <f t="shared" ref="T43" si="52">F43-K43</f>
        <v>0</v>
      </c>
      <c r="U43" s="201"/>
    </row>
    <row r="44" spans="1:21" s="5" customFormat="1" ht="38.25" hidden="1" outlineLevel="2">
      <c r="A44" s="191"/>
      <c r="B44" s="194" t="s">
        <v>772</v>
      </c>
      <c r="C44" s="6">
        <f>SUM(D44:F44)</f>
        <v>13699.1</v>
      </c>
      <c r="D44" s="104">
        <f>D45+D46</f>
        <v>4519.8999999999996</v>
      </c>
      <c r="E44" s="104">
        <f t="shared" ref="E44:F44" si="53">E45+E46</f>
        <v>9179.2000000000007</v>
      </c>
      <c r="F44" s="104">
        <f t="shared" si="53"/>
        <v>0</v>
      </c>
      <c r="G44" s="193"/>
      <c r="H44" s="6">
        <f>SUM(I44:K44)</f>
        <v>8145.6</v>
      </c>
      <c r="I44" s="90">
        <f>I45+I46</f>
        <v>3519.9</v>
      </c>
      <c r="J44" s="90">
        <f t="shared" ref="J44:K44" si="54">J45+J46</f>
        <v>4625.7</v>
      </c>
      <c r="K44" s="90">
        <f t="shared" si="54"/>
        <v>0</v>
      </c>
      <c r="L44" s="90"/>
      <c r="M44" s="6">
        <f>IFERROR(H44/C44*100,"-")</f>
        <v>59.460840493171084</v>
      </c>
      <c r="N44" s="6">
        <f t="shared" si="41"/>
        <v>5553.5</v>
      </c>
      <c r="O44" s="6">
        <f t="shared" si="42"/>
        <v>77.875616717184016</v>
      </c>
      <c r="P44" s="6">
        <f t="shared" si="7"/>
        <v>999.99999999999955</v>
      </c>
      <c r="Q44" s="6">
        <f t="shared" si="8"/>
        <v>50.393280460170821</v>
      </c>
      <c r="R44" s="6">
        <f t="shared" si="9"/>
        <v>4553.5000000000009</v>
      </c>
      <c r="S44" s="6" t="str">
        <f t="shared" si="43"/>
        <v>-</v>
      </c>
      <c r="T44" s="6">
        <f t="shared" si="44"/>
        <v>0</v>
      </c>
      <c r="U44" s="201"/>
    </row>
    <row r="45" spans="1:21" s="5" customFormat="1" hidden="1" outlineLevel="3">
      <c r="A45" s="191"/>
      <c r="B45" s="194" t="s">
        <v>712</v>
      </c>
      <c r="C45" s="6">
        <f t="shared" ref="C45:C46" si="55">SUM(D45:F45)</f>
        <v>3500</v>
      </c>
      <c r="D45" s="104">
        <v>3500</v>
      </c>
      <c r="E45" s="200">
        <v>0</v>
      </c>
      <c r="F45" s="193">
        <v>0</v>
      </c>
      <c r="G45" s="193"/>
      <c r="H45" s="6">
        <f t="shared" ref="H45:H46" si="56">SUM(I45:K45)</f>
        <v>2500</v>
      </c>
      <c r="I45" s="90">
        <v>2500</v>
      </c>
      <c r="J45" s="200">
        <v>0</v>
      </c>
      <c r="K45" s="90">
        <v>0</v>
      </c>
      <c r="L45" s="90"/>
      <c r="M45" s="6">
        <f t="shared" ref="M45:M46" si="57">IFERROR(H45/C45*100,"-")</f>
        <v>71.428571428571431</v>
      </c>
      <c r="N45" s="6">
        <f t="shared" si="41"/>
        <v>1000</v>
      </c>
      <c r="O45" s="6">
        <f t="shared" si="42"/>
        <v>71.428571428571431</v>
      </c>
      <c r="P45" s="6">
        <f t="shared" si="7"/>
        <v>1000</v>
      </c>
      <c r="Q45" s="6" t="str">
        <f t="shared" si="8"/>
        <v>-</v>
      </c>
      <c r="R45" s="6">
        <f t="shared" si="9"/>
        <v>0</v>
      </c>
      <c r="S45" s="6" t="str">
        <f t="shared" si="43"/>
        <v>-</v>
      </c>
      <c r="T45" s="6">
        <f t="shared" si="44"/>
        <v>0</v>
      </c>
      <c r="U45" s="201"/>
    </row>
    <row r="46" spans="1:21" s="5" customFormat="1" ht="25.5" hidden="1" outlineLevel="3">
      <c r="A46" s="191"/>
      <c r="B46" s="194" t="s">
        <v>713</v>
      </c>
      <c r="C46" s="6">
        <f t="shared" si="55"/>
        <v>10199.1</v>
      </c>
      <c r="D46" s="104">
        <v>1019.9</v>
      </c>
      <c r="E46" s="200">
        <v>9179.2000000000007</v>
      </c>
      <c r="F46" s="193">
        <v>0</v>
      </c>
      <c r="G46" s="193"/>
      <c r="H46" s="6">
        <f t="shared" si="56"/>
        <v>5645.5999999999995</v>
      </c>
      <c r="I46" s="90">
        <v>1019.9</v>
      </c>
      <c r="J46" s="200">
        <v>4625.7</v>
      </c>
      <c r="K46" s="90">
        <v>0</v>
      </c>
      <c r="L46" s="90"/>
      <c r="M46" s="6">
        <f t="shared" si="57"/>
        <v>55.353903775823355</v>
      </c>
      <c r="N46" s="6">
        <f t="shared" si="41"/>
        <v>4553.5000000000009</v>
      </c>
      <c r="O46" s="6">
        <f t="shared" si="42"/>
        <v>100</v>
      </c>
      <c r="P46" s="6">
        <f t="shared" si="7"/>
        <v>0</v>
      </c>
      <c r="Q46" s="6">
        <f t="shared" si="8"/>
        <v>50.393280460170821</v>
      </c>
      <c r="R46" s="6">
        <f t="shared" si="9"/>
        <v>4553.5000000000009</v>
      </c>
      <c r="S46" s="6" t="str">
        <f t="shared" si="43"/>
        <v>-</v>
      </c>
      <c r="T46" s="6">
        <f t="shared" si="44"/>
        <v>0</v>
      </c>
      <c r="U46" s="201"/>
    </row>
    <row r="47" spans="1:21" s="158" customFormat="1" ht="54" hidden="1" customHeight="1" outlineLevel="1" collapsed="1">
      <c r="A47" s="195"/>
      <c r="B47" s="179" t="s">
        <v>308</v>
      </c>
      <c r="C47" s="130">
        <f>SUM(D47:F47)</f>
        <v>179.7</v>
      </c>
      <c r="D47" s="202">
        <f>SUM(D48:D48)</f>
        <v>107</v>
      </c>
      <c r="E47" s="202">
        <f>SUM(E48:E48)</f>
        <v>72.7</v>
      </c>
      <c r="F47" s="202">
        <f>SUM(F48:F48)</f>
        <v>0</v>
      </c>
      <c r="G47" s="202">
        <f>SUM(G48:G48)</f>
        <v>0</v>
      </c>
      <c r="H47" s="153">
        <f t="shared" si="13"/>
        <v>179.7</v>
      </c>
      <c r="I47" s="202">
        <f>SUM(I48:I48)</f>
        <v>107</v>
      </c>
      <c r="J47" s="202">
        <f>SUM(J48:J48)</f>
        <v>72.7</v>
      </c>
      <c r="K47" s="202">
        <f>SUM(K48:K48)</f>
        <v>0</v>
      </c>
      <c r="L47" s="202">
        <f>SUM(L48:L48)</f>
        <v>0</v>
      </c>
      <c r="M47" s="153">
        <f t="shared" si="4"/>
        <v>100</v>
      </c>
      <c r="N47" s="153">
        <f t="shared" si="5"/>
        <v>0</v>
      </c>
      <c r="O47" s="153">
        <f t="shared" si="6"/>
        <v>100</v>
      </c>
      <c r="P47" s="153">
        <f t="shared" si="7"/>
        <v>0</v>
      </c>
      <c r="Q47" s="153">
        <f t="shared" si="8"/>
        <v>100</v>
      </c>
      <c r="R47" s="153">
        <f t="shared" si="9"/>
        <v>0</v>
      </c>
      <c r="S47" s="153" t="str">
        <f t="shared" si="10"/>
        <v>-</v>
      </c>
      <c r="T47" s="153">
        <f t="shared" si="11"/>
        <v>0</v>
      </c>
      <c r="U47" s="50"/>
    </row>
    <row r="48" spans="1:21" s="5" customFormat="1" ht="68.25" hidden="1" customHeight="1" outlineLevel="2">
      <c r="A48" s="203"/>
      <c r="B48" s="204" t="s">
        <v>773</v>
      </c>
      <c r="C48" s="6">
        <f t="shared" si="1"/>
        <v>179.7</v>
      </c>
      <c r="D48" s="104">
        <v>107</v>
      </c>
      <c r="E48" s="200">
        <v>72.7</v>
      </c>
      <c r="F48" s="200">
        <v>0</v>
      </c>
      <c r="G48" s="200">
        <v>0</v>
      </c>
      <c r="H48" s="6">
        <f t="shared" si="13"/>
        <v>179.7</v>
      </c>
      <c r="I48" s="90">
        <v>107</v>
      </c>
      <c r="J48" s="90">
        <v>72.7</v>
      </c>
      <c r="K48" s="90">
        <v>0</v>
      </c>
      <c r="L48" s="90">
        <v>0</v>
      </c>
      <c r="M48" s="6">
        <f t="shared" ref="M48" si="58">IFERROR(H48/C48*100,"-")</f>
        <v>100</v>
      </c>
      <c r="N48" s="6">
        <f>C48-H48</f>
        <v>0</v>
      </c>
      <c r="O48" s="6">
        <f t="shared" ref="O48" si="59">IFERROR(I48/D48*100,"-")</f>
        <v>100</v>
      </c>
      <c r="P48" s="6">
        <f t="shared" si="7"/>
        <v>0</v>
      </c>
      <c r="Q48" s="6">
        <f t="shared" ref="Q48" si="60">IFERROR(J48/E48*100,"-")</f>
        <v>100</v>
      </c>
      <c r="R48" s="6">
        <f t="shared" si="9"/>
        <v>0</v>
      </c>
      <c r="S48" s="6" t="str">
        <f t="shared" ref="S48" si="61">IFERROR(K48/F48*100,"-")</f>
        <v>-</v>
      </c>
      <c r="T48" s="6">
        <f t="shared" si="11"/>
        <v>0</v>
      </c>
      <c r="U48" s="145" t="s">
        <v>774</v>
      </c>
    </row>
    <row r="49" spans="1:21" s="3" customFormat="1" ht="45" customHeight="1" collapsed="1">
      <c r="A49" s="139">
        <v>3</v>
      </c>
      <c r="B49" s="1" t="s">
        <v>14</v>
      </c>
      <c r="C49" s="2">
        <f t="shared" si="1"/>
        <v>19370.5</v>
      </c>
      <c r="D49" s="2">
        <f>D50+D57+D59</f>
        <v>19370.5</v>
      </c>
      <c r="E49" s="2">
        <f>E50+E57+E59</f>
        <v>0</v>
      </c>
      <c r="F49" s="2">
        <f>F50+F57+F59</f>
        <v>0</v>
      </c>
      <c r="G49" s="2">
        <f>G50+G57+G59</f>
        <v>0</v>
      </c>
      <c r="H49" s="2">
        <f t="shared" si="13"/>
        <v>7881.5</v>
      </c>
      <c r="I49" s="2">
        <f>I50+I57+I59</f>
        <v>7881.5</v>
      </c>
      <c r="J49" s="2">
        <f>J50+J57+J59</f>
        <v>0</v>
      </c>
      <c r="K49" s="2">
        <f>K50+K57+K59</f>
        <v>0</v>
      </c>
      <c r="L49" s="2">
        <f>L50+L57+L59</f>
        <v>0</v>
      </c>
      <c r="M49" s="2">
        <f t="shared" si="4"/>
        <v>40.688159830670351</v>
      </c>
      <c r="N49" s="2">
        <f t="shared" si="5"/>
        <v>11489</v>
      </c>
      <c r="O49" s="2">
        <f t="shared" si="6"/>
        <v>40.688159830670351</v>
      </c>
      <c r="P49" s="2">
        <f t="shared" si="7"/>
        <v>11489</v>
      </c>
      <c r="Q49" s="2" t="str">
        <f t="shared" si="8"/>
        <v>-</v>
      </c>
      <c r="R49" s="2">
        <f t="shared" si="9"/>
        <v>0</v>
      </c>
      <c r="S49" s="2" t="str">
        <f t="shared" si="10"/>
        <v>-</v>
      </c>
      <c r="T49" s="2">
        <f t="shared" si="11"/>
        <v>0</v>
      </c>
      <c r="U49" s="53"/>
    </row>
    <row r="50" spans="1:21" s="158" customFormat="1" ht="38.25" hidden="1" outlineLevel="1">
      <c r="A50" s="217"/>
      <c r="B50" s="156" t="s">
        <v>309</v>
      </c>
      <c r="C50" s="153">
        <f>SUM(D50:F50)</f>
        <v>10433.5</v>
      </c>
      <c r="D50" s="153">
        <f>D51</f>
        <v>10433.5</v>
      </c>
      <c r="E50" s="153">
        <f t="shared" ref="E50:F50" si="62">E51</f>
        <v>0</v>
      </c>
      <c r="F50" s="153">
        <f t="shared" si="62"/>
        <v>0</v>
      </c>
      <c r="G50" s="153">
        <f>SUM(G51:G56)</f>
        <v>0</v>
      </c>
      <c r="H50" s="153">
        <f t="shared" si="13"/>
        <v>4219.8</v>
      </c>
      <c r="I50" s="153">
        <f>I51</f>
        <v>4219.8</v>
      </c>
      <c r="J50" s="153">
        <f t="shared" ref="J50:K50" si="63">J51</f>
        <v>0</v>
      </c>
      <c r="K50" s="153">
        <f t="shared" si="63"/>
        <v>0</v>
      </c>
      <c r="L50" s="153">
        <f>SUM(L51:L56)</f>
        <v>0</v>
      </c>
      <c r="M50" s="153">
        <f t="shared" si="4"/>
        <v>40.444721330330182</v>
      </c>
      <c r="N50" s="153">
        <f t="shared" si="5"/>
        <v>6213.7</v>
      </c>
      <c r="O50" s="153">
        <f t="shared" si="6"/>
        <v>40.444721330330182</v>
      </c>
      <c r="P50" s="153">
        <f t="shared" si="7"/>
        <v>6213.7</v>
      </c>
      <c r="Q50" s="153" t="str">
        <f t="shared" si="8"/>
        <v>-</v>
      </c>
      <c r="R50" s="153">
        <f t="shared" si="9"/>
        <v>0</v>
      </c>
      <c r="S50" s="153" t="str">
        <f t="shared" si="10"/>
        <v>-</v>
      </c>
      <c r="T50" s="153">
        <f t="shared" si="11"/>
        <v>0</v>
      </c>
      <c r="U50" s="48"/>
    </row>
    <row r="51" spans="1:21" s="5" customFormat="1" ht="57" hidden="1" customHeight="1" outlineLevel="2">
      <c r="A51" s="253"/>
      <c r="B51" s="215" t="s">
        <v>819</v>
      </c>
      <c r="C51" s="6">
        <f t="shared" si="1"/>
        <v>10433.5</v>
      </c>
      <c r="D51" s="129">
        <f>SUM(D52:D56)</f>
        <v>10433.5</v>
      </c>
      <c r="E51" s="129">
        <f>SUM(E52:E56)</f>
        <v>0</v>
      </c>
      <c r="F51" s="129">
        <f>SUM(F52:F56)</f>
        <v>0</v>
      </c>
      <c r="G51" s="129">
        <f>SUM(G52:G56)</f>
        <v>0</v>
      </c>
      <c r="H51" s="129">
        <f t="shared" si="13"/>
        <v>4219.8</v>
      </c>
      <c r="I51" s="129">
        <f>SUM(I52:I56)</f>
        <v>4219.8</v>
      </c>
      <c r="J51" s="129">
        <f>SUM(J52:J56)</f>
        <v>0</v>
      </c>
      <c r="K51" s="129">
        <f>SUM(K52:K56)</f>
        <v>0</v>
      </c>
      <c r="L51" s="6">
        <v>0</v>
      </c>
      <c r="M51" s="6">
        <f t="shared" si="4"/>
        <v>40.444721330330182</v>
      </c>
      <c r="N51" s="6">
        <f t="shared" si="5"/>
        <v>6213.7</v>
      </c>
      <c r="O51" s="6">
        <f t="shared" si="6"/>
        <v>40.444721330330182</v>
      </c>
      <c r="P51" s="6">
        <f t="shared" si="7"/>
        <v>6213.7</v>
      </c>
      <c r="Q51" s="6" t="str">
        <f t="shared" si="8"/>
        <v>-</v>
      </c>
      <c r="R51" s="6">
        <f t="shared" si="9"/>
        <v>0</v>
      </c>
      <c r="S51" s="6" t="str">
        <f t="shared" si="10"/>
        <v>-</v>
      </c>
      <c r="T51" s="6">
        <f t="shared" si="11"/>
        <v>0</v>
      </c>
      <c r="U51" s="249"/>
    </row>
    <row r="52" spans="1:21" s="5" customFormat="1" ht="49.5" hidden="1" customHeight="1" outlineLevel="2">
      <c r="A52" s="253"/>
      <c r="B52" s="215" t="s">
        <v>495</v>
      </c>
      <c r="C52" s="6">
        <f t="shared" si="1"/>
        <v>2703</v>
      </c>
      <c r="D52" s="6">
        <v>2703</v>
      </c>
      <c r="E52" s="6">
        <v>0</v>
      </c>
      <c r="F52" s="6">
        <v>0</v>
      </c>
      <c r="G52" s="6">
        <v>0</v>
      </c>
      <c r="H52" s="6">
        <f t="shared" si="13"/>
        <v>1362.3</v>
      </c>
      <c r="I52" s="6">
        <v>1362.3</v>
      </c>
      <c r="J52" s="6">
        <v>0</v>
      </c>
      <c r="K52" s="6">
        <v>0</v>
      </c>
      <c r="L52" s="6">
        <v>0</v>
      </c>
      <c r="M52" s="6">
        <f t="shared" si="4"/>
        <v>50.399556048834626</v>
      </c>
      <c r="N52" s="6">
        <f t="shared" si="5"/>
        <v>1340.7</v>
      </c>
      <c r="O52" s="6">
        <f t="shared" si="6"/>
        <v>50.399556048834626</v>
      </c>
      <c r="P52" s="6">
        <f t="shared" si="7"/>
        <v>1340.7</v>
      </c>
      <c r="Q52" s="6" t="str">
        <f t="shared" si="8"/>
        <v>-</v>
      </c>
      <c r="R52" s="6">
        <f t="shared" si="9"/>
        <v>0</v>
      </c>
      <c r="S52" s="6" t="str">
        <f t="shared" si="10"/>
        <v>-</v>
      </c>
      <c r="T52" s="6">
        <f t="shared" si="11"/>
        <v>0</v>
      </c>
      <c r="U52" s="48" t="s">
        <v>824</v>
      </c>
    </row>
    <row r="53" spans="1:21" s="5" customFormat="1" ht="92.25" hidden="1" customHeight="1" outlineLevel="2">
      <c r="A53" s="252"/>
      <c r="B53" s="215" t="s">
        <v>496</v>
      </c>
      <c r="C53" s="6">
        <f t="shared" si="1"/>
        <v>5100.5</v>
      </c>
      <c r="D53" s="6">
        <v>5100.5</v>
      </c>
      <c r="E53" s="6">
        <v>0</v>
      </c>
      <c r="F53" s="6">
        <v>0</v>
      </c>
      <c r="G53" s="6">
        <v>0</v>
      </c>
      <c r="H53" s="6">
        <f t="shared" si="13"/>
        <v>1216.8</v>
      </c>
      <c r="I53" s="6">
        <v>1216.8</v>
      </c>
      <c r="J53" s="6">
        <v>0</v>
      </c>
      <c r="K53" s="6">
        <v>0</v>
      </c>
      <c r="L53" s="6">
        <v>0</v>
      </c>
      <c r="M53" s="6">
        <f t="shared" si="4"/>
        <v>23.856484658366824</v>
      </c>
      <c r="N53" s="6">
        <f t="shared" si="5"/>
        <v>3883.7</v>
      </c>
      <c r="O53" s="6">
        <f t="shared" si="6"/>
        <v>23.856484658366824</v>
      </c>
      <c r="P53" s="6">
        <f t="shared" si="7"/>
        <v>3883.7</v>
      </c>
      <c r="Q53" s="6" t="str">
        <f t="shared" si="8"/>
        <v>-</v>
      </c>
      <c r="R53" s="6">
        <f t="shared" si="9"/>
        <v>0</v>
      </c>
      <c r="S53" s="6" t="str">
        <f t="shared" si="10"/>
        <v>-</v>
      </c>
      <c r="T53" s="6">
        <f t="shared" si="11"/>
        <v>0</v>
      </c>
      <c r="U53" s="134" t="s">
        <v>604</v>
      </c>
    </row>
    <row r="54" spans="1:21" s="5" customFormat="1" ht="165" hidden="1" outlineLevel="2">
      <c r="A54" s="252"/>
      <c r="B54" s="215" t="s">
        <v>497</v>
      </c>
      <c r="C54" s="6">
        <f t="shared" si="1"/>
        <v>1255.5999999999999</v>
      </c>
      <c r="D54" s="6">
        <v>1255.5999999999999</v>
      </c>
      <c r="E54" s="6">
        <v>0</v>
      </c>
      <c r="F54" s="6">
        <v>0</v>
      </c>
      <c r="G54" s="6">
        <v>0</v>
      </c>
      <c r="H54" s="6">
        <f t="shared" si="13"/>
        <v>780.1</v>
      </c>
      <c r="I54" s="6">
        <v>780.1</v>
      </c>
      <c r="J54" s="6">
        <v>0</v>
      </c>
      <c r="K54" s="6">
        <v>0</v>
      </c>
      <c r="L54" s="6">
        <v>0</v>
      </c>
      <c r="M54" s="6">
        <f t="shared" si="4"/>
        <v>62.12965912711055</v>
      </c>
      <c r="N54" s="6">
        <f t="shared" si="5"/>
        <v>475.49999999999989</v>
      </c>
      <c r="O54" s="6">
        <f t="shared" si="6"/>
        <v>62.12965912711055</v>
      </c>
      <c r="P54" s="6">
        <f t="shared" si="7"/>
        <v>475.49999999999989</v>
      </c>
      <c r="Q54" s="6" t="str">
        <f t="shared" si="8"/>
        <v>-</v>
      </c>
      <c r="R54" s="6">
        <f t="shared" si="9"/>
        <v>0</v>
      </c>
      <c r="S54" s="6" t="str">
        <f t="shared" si="10"/>
        <v>-</v>
      </c>
      <c r="T54" s="6">
        <f t="shared" si="11"/>
        <v>0</v>
      </c>
      <c r="U54" s="134" t="s">
        <v>825</v>
      </c>
    </row>
    <row r="55" spans="1:21" s="5" customFormat="1" ht="165" hidden="1" outlineLevel="2">
      <c r="A55" s="252"/>
      <c r="B55" s="215" t="s">
        <v>498</v>
      </c>
      <c r="C55" s="6">
        <f t="shared" si="1"/>
        <v>844</v>
      </c>
      <c r="D55" s="6">
        <v>844</v>
      </c>
      <c r="E55" s="6">
        <v>0</v>
      </c>
      <c r="F55" s="6">
        <v>0</v>
      </c>
      <c r="G55" s="6">
        <v>0</v>
      </c>
      <c r="H55" s="6">
        <f t="shared" si="13"/>
        <v>586</v>
      </c>
      <c r="I55" s="6">
        <v>586</v>
      </c>
      <c r="J55" s="6">
        <v>0</v>
      </c>
      <c r="K55" s="6">
        <v>0</v>
      </c>
      <c r="L55" s="6">
        <v>0</v>
      </c>
      <c r="M55" s="6">
        <f t="shared" si="4"/>
        <v>69.431279620853076</v>
      </c>
      <c r="N55" s="6">
        <f t="shared" si="5"/>
        <v>258</v>
      </c>
      <c r="O55" s="6">
        <f t="shared" si="6"/>
        <v>69.431279620853076</v>
      </c>
      <c r="P55" s="6">
        <f t="shared" si="7"/>
        <v>258</v>
      </c>
      <c r="Q55" s="6" t="str">
        <f t="shared" si="8"/>
        <v>-</v>
      </c>
      <c r="R55" s="6">
        <f t="shared" si="9"/>
        <v>0</v>
      </c>
      <c r="S55" s="6" t="str">
        <f t="shared" si="10"/>
        <v>-</v>
      </c>
      <c r="T55" s="6">
        <f t="shared" si="11"/>
        <v>0</v>
      </c>
      <c r="U55" s="134" t="s">
        <v>823</v>
      </c>
    </row>
    <row r="56" spans="1:21" s="5" customFormat="1" ht="75" hidden="1" outlineLevel="2">
      <c r="A56" s="252"/>
      <c r="B56" s="215" t="s">
        <v>499</v>
      </c>
      <c r="C56" s="6">
        <f t="shared" si="1"/>
        <v>530.4</v>
      </c>
      <c r="D56" s="6">
        <v>530.4</v>
      </c>
      <c r="E56" s="6">
        <v>0</v>
      </c>
      <c r="F56" s="6">
        <v>0</v>
      </c>
      <c r="G56" s="6"/>
      <c r="H56" s="6">
        <f t="shared" si="13"/>
        <v>274.60000000000002</v>
      </c>
      <c r="I56" s="6">
        <v>274.60000000000002</v>
      </c>
      <c r="J56" s="6">
        <v>0</v>
      </c>
      <c r="K56" s="6">
        <v>0</v>
      </c>
      <c r="L56" s="6"/>
      <c r="M56" s="6">
        <f t="shared" si="4"/>
        <v>51.772247360482659</v>
      </c>
      <c r="N56" s="6">
        <f t="shared" si="5"/>
        <v>255.79999999999995</v>
      </c>
      <c r="O56" s="6">
        <f t="shared" si="6"/>
        <v>51.772247360482659</v>
      </c>
      <c r="P56" s="6">
        <f t="shared" si="7"/>
        <v>255.79999999999995</v>
      </c>
      <c r="Q56" s="6" t="str">
        <f t="shared" si="8"/>
        <v>-</v>
      </c>
      <c r="R56" s="6">
        <f t="shared" si="9"/>
        <v>0</v>
      </c>
      <c r="S56" s="6" t="str">
        <f t="shared" si="10"/>
        <v>-</v>
      </c>
      <c r="T56" s="6">
        <f t="shared" si="11"/>
        <v>0</v>
      </c>
      <c r="U56" s="134" t="s">
        <v>826</v>
      </c>
    </row>
    <row r="57" spans="1:21" s="158" customFormat="1" ht="153" hidden="1" customHeight="1" outlineLevel="1" collapsed="1">
      <c r="A57" s="156"/>
      <c r="B57" s="156" t="s">
        <v>12</v>
      </c>
      <c r="C57" s="153">
        <f t="shared" si="1"/>
        <v>1020</v>
      </c>
      <c r="D57" s="153">
        <f>SUM(D58:D58)</f>
        <v>1020</v>
      </c>
      <c r="E57" s="153">
        <f>SUM(E58:E58)</f>
        <v>0</v>
      </c>
      <c r="F57" s="153">
        <f>SUM(F58:F58)</f>
        <v>0</v>
      </c>
      <c r="G57" s="153">
        <f>SUM(G58:G58)</f>
        <v>0</v>
      </c>
      <c r="H57" s="153">
        <f t="shared" si="13"/>
        <v>220</v>
      </c>
      <c r="I57" s="153">
        <f>SUM(I58:I58)</f>
        <v>220</v>
      </c>
      <c r="J57" s="153">
        <f>SUM(J58:J58)</f>
        <v>0</v>
      </c>
      <c r="K57" s="153">
        <f>SUM(K58:K58)</f>
        <v>0</v>
      </c>
      <c r="L57" s="153">
        <f>SUM(L58:L58)</f>
        <v>0</v>
      </c>
      <c r="M57" s="153">
        <f t="shared" si="4"/>
        <v>21.568627450980394</v>
      </c>
      <c r="N57" s="153">
        <f t="shared" si="5"/>
        <v>800</v>
      </c>
      <c r="O57" s="153">
        <f t="shared" si="6"/>
        <v>21.568627450980394</v>
      </c>
      <c r="P57" s="153">
        <f t="shared" si="7"/>
        <v>800</v>
      </c>
      <c r="Q57" s="153" t="str">
        <f t="shared" si="8"/>
        <v>-</v>
      </c>
      <c r="R57" s="153">
        <f t="shared" si="9"/>
        <v>0</v>
      </c>
      <c r="S57" s="153" t="str">
        <f t="shared" si="10"/>
        <v>-</v>
      </c>
      <c r="T57" s="153">
        <f t="shared" si="11"/>
        <v>0</v>
      </c>
      <c r="U57" s="355" t="s">
        <v>822</v>
      </c>
    </row>
    <row r="58" spans="1:21" s="5" customFormat="1" ht="55.5" hidden="1" customHeight="1" outlineLevel="2">
      <c r="A58" s="252"/>
      <c r="B58" s="251" t="s">
        <v>820</v>
      </c>
      <c r="C58" s="6">
        <f t="shared" si="1"/>
        <v>1020</v>
      </c>
      <c r="D58" s="6">
        <v>1020</v>
      </c>
      <c r="E58" s="6">
        <v>0</v>
      </c>
      <c r="F58" s="6">
        <v>0</v>
      </c>
      <c r="G58" s="6">
        <v>0</v>
      </c>
      <c r="H58" s="6">
        <f t="shared" si="13"/>
        <v>220</v>
      </c>
      <c r="I58" s="6">
        <v>220</v>
      </c>
      <c r="J58" s="6">
        <v>0</v>
      </c>
      <c r="K58" s="6">
        <v>0</v>
      </c>
      <c r="L58" s="6">
        <v>0</v>
      </c>
      <c r="M58" s="6">
        <f t="shared" si="4"/>
        <v>21.568627450980394</v>
      </c>
      <c r="N58" s="6">
        <f t="shared" si="5"/>
        <v>800</v>
      </c>
      <c r="O58" s="6">
        <f t="shared" si="6"/>
        <v>21.568627450980394</v>
      </c>
      <c r="P58" s="6">
        <f t="shared" si="7"/>
        <v>800</v>
      </c>
      <c r="Q58" s="6" t="str">
        <f t="shared" si="8"/>
        <v>-</v>
      </c>
      <c r="R58" s="6">
        <f t="shared" si="9"/>
        <v>0</v>
      </c>
      <c r="S58" s="6" t="str">
        <f t="shared" si="10"/>
        <v>-</v>
      </c>
      <c r="T58" s="6">
        <f t="shared" si="11"/>
        <v>0</v>
      </c>
      <c r="U58" s="356"/>
    </row>
    <row r="59" spans="1:21" s="158" customFormat="1" ht="37.5" hidden="1" customHeight="1" outlineLevel="1">
      <c r="A59" s="156"/>
      <c r="B59" s="156" t="s">
        <v>13</v>
      </c>
      <c r="C59" s="153">
        <f t="shared" si="1"/>
        <v>7917</v>
      </c>
      <c r="D59" s="153">
        <f t="shared" ref="D59:L59" si="64">D60</f>
        <v>7917</v>
      </c>
      <c r="E59" s="153">
        <f t="shared" si="64"/>
        <v>0</v>
      </c>
      <c r="F59" s="153">
        <f t="shared" si="64"/>
        <v>0</v>
      </c>
      <c r="G59" s="153">
        <f t="shared" si="64"/>
        <v>0</v>
      </c>
      <c r="H59" s="153">
        <f t="shared" si="13"/>
        <v>3441.7</v>
      </c>
      <c r="I59" s="153">
        <f t="shared" si="64"/>
        <v>3441.7</v>
      </c>
      <c r="J59" s="153">
        <f t="shared" si="64"/>
        <v>0</v>
      </c>
      <c r="K59" s="153">
        <f t="shared" si="64"/>
        <v>0</v>
      </c>
      <c r="L59" s="153">
        <f t="shared" si="64"/>
        <v>0</v>
      </c>
      <c r="M59" s="153">
        <f t="shared" si="4"/>
        <v>43.472274851585198</v>
      </c>
      <c r="N59" s="153">
        <f t="shared" si="5"/>
        <v>4475.3</v>
      </c>
      <c r="O59" s="153">
        <f t="shared" si="6"/>
        <v>43.472274851585198</v>
      </c>
      <c r="P59" s="153">
        <f t="shared" si="7"/>
        <v>4475.3</v>
      </c>
      <c r="Q59" s="153" t="str">
        <f t="shared" si="8"/>
        <v>-</v>
      </c>
      <c r="R59" s="153">
        <f t="shared" si="9"/>
        <v>0</v>
      </c>
      <c r="S59" s="153" t="str">
        <f t="shared" si="10"/>
        <v>-</v>
      </c>
      <c r="T59" s="153">
        <f t="shared" si="11"/>
        <v>0</v>
      </c>
      <c r="U59" s="131"/>
    </row>
    <row r="60" spans="1:21" s="5" customFormat="1" ht="37.5" hidden="1" customHeight="1" outlineLevel="2">
      <c r="A60" s="252"/>
      <c r="B60" s="215" t="s">
        <v>821</v>
      </c>
      <c r="C60" s="6">
        <f t="shared" si="1"/>
        <v>7917</v>
      </c>
      <c r="D60" s="6">
        <v>7917</v>
      </c>
      <c r="E60" s="6"/>
      <c r="F60" s="6">
        <v>0</v>
      </c>
      <c r="G60" s="6">
        <v>0</v>
      </c>
      <c r="H60" s="6">
        <f t="shared" si="13"/>
        <v>3441.7</v>
      </c>
      <c r="I60" s="6">
        <v>3441.7</v>
      </c>
      <c r="J60" s="6"/>
      <c r="K60" s="6">
        <v>0</v>
      </c>
      <c r="L60" s="6">
        <v>0</v>
      </c>
      <c r="M60" s="6">
        <f t="shared" si="4"/>
        <v>43.472274851585198</v>
      </c>
      <c r="N60" s="6">
        <f t="shared" si="5"/>
        <v>4475.3</v>
      </c>
      <c r="O60" s="6">
        <f t="shared" si="6"/>
        <v>43.472274851585198</v>
      </c>
      <c r="P60" s="6">
        <f t="shared" si="7"/>
        <v>4475.3</v>
      </c>
      <c r="Q60" s="6" t="str">
        <f t="shared" si="8"/>
        <v>-</v>
      </c>
      <c r="R60" s="6">
        <f t="shared" si="9"/>
        <v>0</v>
      </c>
      <c r="S60" s="6" t="str">
        <f t="shared" si="10"/>
        <v>-</v>
      </c>
      <c r="T60" s="6">
        <f t="shared" si="11"/>
        <v>0</v>
      </c>
      <c r="U60" s="131"/>
    </row>
    <row r="61" spans="1:21" s="3" customFormat="1" collapsed="1">
      <c r="A61" s="139">
        <v>4</v>
      </c>
      <c r="B61" s="1" t="s">
        <v>15</v>
      </c>
      <c r="C61" s="2">
        <f t="shared" si="1"/>
        <v>269.3</v>
      </c>
      <c r="D61" s="2">
        <f>D62</f>
        <v>269.3</v>
      </c>
      <c r="E61" s="2">
        <f t="shared" ref="E61:F61" si="65">E62</f>
        <v>0</v>
      </c>
      <c r="F61" s="2">
        <f t="shared" si="65"/>
        <v>0</v>
      </c>
      <c r="G61" s="2">
        <f>SUM(G63:G66)</f>
        <v>0</v>
      </c>
      <c r="H61" s="2">
        <f t="shared" si="13"/>
        <v>80.400000000000006</v>
      </c>
      <c r="I61" s="2">
        <f>I62</f>
        <v>80.400000000000006</v>
      </c>
      <c r="J61" s="2">
        <f t="shared" ref="J61:K61" si="66">J62</f>
        <v>0</v>
      </c>
      <c r="K61" s="2">
        <f t="shared" si="66"/>
        <v>0</v>
      </c>
      <c r="L61" s="2">
        <f>SUM(L63:L66)</f>
        <v>0</v>
      </c>
      <c r="M61" s="2">
        <f t="shared" si="4"/>
        <v>29.855180096546601</v>
      </c>
      <c r="N61" s="2">
        <f t="shared" si="5"/>
        <v>188.9</v>
      </c>
      <c r="O61" s="2">
        <f t="shared" si="6"/>
        <v>29.855180096546601</v>
      </c>
      <c r="P61" s="2">
        <f t="shared" si="7"/>
        <v>188.9</v>
      </c>
      <c r="Q61" s="2" t="str">
        <f t="shared" si="8"/>
        <v>-</v>
      </c>
      <c r="R61" s="2">
        <f t="shared" si="9"/>
        <v>0</v>
      </c>
      <c r="S61" s="2" t="str">
        <f t="shared" si="10"/>
        <v>-</v>
      </c>
      <c r="T61" s="2">
        <f t="shared" si="11"/>
        <v>0</v>
      </c>
      <c r="U61" s="53"/>
    </row>
    <row r="62" spans="1:21" s="5" customFormat="1" ht="38.25" hidden="1" outlineLevel="1">
      <c r="A62" s="89"/>
      <c r="B62" s="215" t="s">
        <v>763</v>
      </c>
      <c r="C62" s="6">
        <f>SUM(D62:F62)</f>
        <v>269.3</v>
      </c>
      <c r="D62" s="6">
        <f>SUM(D63:D67)</f>
        <v>269.3</v>
      </c>
      <c r="E62" s="6">
        <f t="shared" ref="E62:F62" si="67">SUM(E63:E67)</f>
        <v>0</v>
      </c>
      <c r="F62" s="6">
        <f t="shared" si="67"/>
        <v>0</v>
      </c>
      <c r="G62" s="6"/>
      <c r="H62" s="6">
        <f>SUM(I62:K62)</f>
        <v>80.400000000000006</v>
      </c>
      <c r="I62" s="6">
        <f>SUM(I63:I67)</f>
        <v>80.400000000000006</v>
      </c>
      <c r="J62" s="6">
        <f t="shared" ref="J62:K62" si="68">SUM(J63:J67)</f>
        <v>0</v>
      </c>
      <c r="K62" s="6">
        <f t="shared" si="68"/>
        <v>0</v>
      </c>
      <c r="L62" s="6"/>
      <c r="M62" s="6">
        <f t="shared" si="4"/>
        <v>29.855180096546601</v>
      </c>
      <c r="N62" s="6">
        <f t="shared" si="5"/>
        <v>188.9</v>
      </c>
      <c r="O62" s="6">
        <f t="shared" si="6"/>
        <v>29.855180096546601</v>
      </c>
      <c r="P62" s="6">
        <f t="shared" si="7"/>
        <v>188.9</v>
      </c>
      <c r="Q62" s="6" t="str">
        <f t="shared" si="8"/>
        <v>-</v>
      </c>
      <c r="R62" s="6">
        <f t="shared" si="9"/>
        <v>0</v>
      </c>
      <c r="S62" s="6" t="str">
        <f t="shared" si="10"/>
        <v>-</v>
      </c>
      <c r="T62" s="6">
        <f t="shared" si="11"/>
        <v>0</v>
      </c>
    </row>
    <row r="63" spans="1:21" s="5" customFormat="1" ht="33.75" hidden="1" customHeight="1" outlineLevel="1">
      <c r="A63" s="89"/>
      <c r="B63" s="215" t="s">
        <v>500</v>
      </c>
      <c r="C63" s="6">
        <f t="shared" si="1"/>
        <v>12</v>
      </c>
      <c r="D63" s="6">
        <v>12</v>
      </c>
      <c r="E63" s="6">
        <v>0</v>
      </c>
      <c r="F63" s="6">
        <v>0</v>
      </c>
      <c r="G63" s="6">
        <v>0</v>
      </c>
      <c r="H63" s="6">
        <f t="shared" si="13"/>
        <v>0</v>
      </c>
      <c r="I63" s="6">
        <v>0</v>
      </c>
      <c r="J63" s="6">
        <v>0</v>
      </c>
      <c r="K63" s="6">
        <v>0</v>
      </c>
      <c r="L63" s="6">
        <v>0</v>
      </c>
      <c r="M63" s="6">
        <f t="shared" si="4"/>
        <v>0</v>
      </c>
      <c r="N63" s="6">
        <f t="shared" si="5"/>
        <v>12</v>
      </c>
      <c r="O63" s="6">
        <f t="shared" si="6"/>
        <v>0</v>
      </c>
      <c r="P63" s="6">
        <f t="shared" si="7"/>
        <v>12</v>
      </c>
      <c r="Q63" s="6" t="str">
        <f t="shared" si="8"/>
        <v>-</v>
      </c>
      <c r="R63" s="6">
        <f t="shared" si="9"/>
        <v>0</v>
      </c>
      <c r="S63" s="6" t="str">
        <f t="shared" si="10"/>
        <v>-</v>
      </c>
      <c r="T63" s="6">
        <f t="shared" si="11"/>
        <v>0</v>
      </c>
      <c r="U63" s="48" t="s">
        <v>605</v>
      </c>
    </row>
    <row r="64" spans="1:21" s="5" customFormat="1" ht="32.25" hidden="1" customHeight="1" outlineLevel="1">
      <c r="A64" s="176"/>
      <c r="B64" s="215" t="s">
        <v>716</v>
      </c>
      <c r="C64" s="6">
        <f t="shared" si="1"/>
        <v>6</v>
      </c>
      <c r="D64" s="6">
        <v>6</v>
      </c>
      <c r="E64" s="6">
        <v>0</v>
      </c>
      <c r="F64" s="6">
        <v>0</v>
      </c>
      <c r="G64" s="6">
        <v>0</v>
      </c>
      <c r="H64" s="6">
        <f t="shared" si="13"/>
        <v>0</v>
      </c>
      <c r="I64" s="6">
        <v>0</v>
      </c>
      <c r="J64" s="6">
        <v>0</v>
      </c>
      <c r="K64" s="6">
        <v>0</v>
      </c>
      <c r="L64" s="6">
        <v>0</v>
      </c>
      <c r="M64" s="6">
        <f t="shared" si="4"/>
        <v>0</v>
      </c>
      <c r="N64" s="6">
        <f t="shared" si="5"/>
        <v>6</v>
      </c>
      <c r="O64" s="6">
        <f t="shared" si="6"/>
        <v>0</v>
      </c>
      <c r="P64" s="6">
        <f t="shared" si="7"/>
        <v>6</v>
      </c>
      <c r="Q64" s="6" t="str">
        <f t="shared" si="8"/>
        <v>-</v>
      </c>
      <c r="R64" s="6">
        <f t="shared" si="9"/>
        <v>0</v>
      </c>
      <c r="S64" s="6" t="str">
        <f t="shared" si="10"/>
        <v>-</v>
      </c>
      <c r="T64" s="6">
        <f t="shared" si="11"/>
        <v>0</v>
      </c>
      <c r="U64" s="48" t="s">
        <v>606</v>
      </c>
    </row>
    <row r="65" spans="1:21" s="5" customFormat="1" ht="60" hidden="1" outlineLevel="1">
      <c r="A65" s="176"/>
      <c r="B65" s="215" t="s">
        <v>501</v>
      </c>
      <c r="C65" s="6">
        <f t="shared" si="1"/>
        <v>80.400000000000006</v>
      </c>
      <c r="D65" s="6">
        <v>80.400000000000006</v>
      </c>
      <c r="E65" s="6"/>
      <c r="F65" s="6"/>
      <c r="G65" s="6"/>
      <c r="H65" s="6">
        <f t="shared" si="13"/>
        <v>80.400000000000006</v>
      </c>
      <c r="I65" s="6">
        <v>80.400000000000006</v>
      </c>
      <c r="J65" s="6">
        <v>0</v>
      </c>
      <c r="K65" s="6"/>
      <c r="L65" s="6"/>
      <c r="M65" s="6">
        <f t="shared" si="4"/>
        <v>100</v>
      </c>
      <c r="N65" s="6">
        <f t="shared" si="5"/>
        <v>0</v>
      </c>
      <c r="O65" s="6">
        <f t="shared" si="6"/>
        <v>100</v>
      </c>
      <c r="P65" s="6">
        <f t="shared" si="7"/>
        <v>0</v>
      </c>
      <c r="Q65" s="6" t="str">
        <f t="shared" si="8"/>
        <v>-</v>
      </c>
      <c r="R65" s="6">
        <f t="shared" si="9"/>
        <v>0</v>
      </c>
      <c r="S65" s="6" t="str">
        <f t="shared" si="10"/>
        <v>-</v>
      </c>
      <c r="T65" s="6">
        <f t="shared" si="11"/>
        <v>0</v>
      </c>
      <c r="U65" s="48" t="s">
        <v>817</v>
      </c>
    </row>
    <row r="66" spans="1:21" s="5" customFormat="1" ht="45" hidden="1" outlineLevel="1">
      <c r="A66" s="176"/>
      <c r="B66" s="215" t="s">
        <v>714</v>
      </c>
      <c r="C66" s="6">
        <f t="shared" si="1"/>
        <v>15.6</v>
      </c>
      <c r="D66" s="6">
        <v>15.6</v>
      </c>
      <c r="E66" s="6">
        <v>0</v>
      </c>
      <c r="F66" s="6">
        <v>0</v>
      </c>
      <c r="G66" s="6">
        <v>0</v>
      </c>
      <c r="H66" s="6">
        <f t="shared" si="13"/>
        <v>0</v>
      </c>
      <c r="I66" s="6">
        <v>0</v>
      </c>
      <c r="J66" s="6">
        <v>0</v>
      </c>
      <c r="K66" s="6">
        <v>0</v>
      </c>
      <c r="L66" s="6">
        <v>0</v>
      </c>
      <c r="M66" s="6">
        <f t="shared" si="4"/>
        <v>0</v>
      </c>
      <c r="N66" s="6">
        <f t="shared" si="5"/>
        <v>15.6</v>
      </c>
      <c r="O66" s="6">
        <f t="shared" si="6"/>
        <v>0</v>
      </c>
      <c r="P66" s="6">
        <f t="shared" si="7"/>
        <v>15.6</v>
      </c>
      <c r="Q66" s="6" t="str">
        <f t="shared" si="8"/>
        <v>-</v>
      </c>
      <c r="R66" s="6">
        <f t="shared" si="9"/>
        <v>0</v>
      </c>
      <c r="S66" s="6" t="str">
        <f t="shared" si="10"/>
        <v>-</v>
      </c>
      <c r="T66" s="6">
        <f t="shared" si="11"/>
        <v>0</v>
      </c>
      <c r="U66" s="48" t="s">
        <v>816</v>
      </c>
    </row>
    <row r="67" spans="1:21" s="5" customFormat="1" ht="60" hidden="1" outlineLevel="1">
      <c r="A67" s="176"/>
      <c r="B67" s="215" t="s">
        <v>715</v>
      </c>
      <c r="C67" s="6">
        <f t="shared" si="1"/>
        <v>155.30000000000001</v>
      </c>
      <c r="D67" s="6">
        <v>155.30000000000001</v>
      </c>
      <c r="E67" s="6">
        <v>0</v>
      </c>
      <c r="F67" s="6">
        <v>0</v>
      </c>
      <c r="G67" s="6"/>
      <c r="H67" s="6">
        <f t="shared" si="13"/>
        <v>0</v>
      </c>
      <c r="I67" s="6">
        <v>0</v>
      </c>
      <c r="J67" s="6">
        <v>0</v>
      </c>
      <c r="K67" s="6">
        <v>0</v>
      </c>
      <c r="L67" s="6"/>
      <c r="M67" s="6">
        <f t="shared" ref="M67" si="69">IFERROR(H67/C67*100,"-")</f>
        <v>0</v>
      </c>
      <c r="N67" s="6">
        <f t="shared" ref="N67" si="70">C67-H67</f>
        <v>155.30000000000001</v>
      </c>
      <c r="O67" s="6">
        <f t="shared" ref="O67" si="71">IFERROR(I67/D67*100,"-")</f>
        <v>0</v>
      </c>
      <c r="P67" s="6">
        <f t="shared" ref="P67" si="72">D67-I67</f>
        <v>155.30000000000001</v>
      </c>
      <c r="Q67" s="6" t="str">
        <f t="shared" ref="Q67" si="73">IFERROR(J67/E67*100,"-")</f>
        <v>-</v>
      </c>
      <c r="R67" s="6">
        <f t="shared" ref="R67" si="74">E67-J67</f>
        <v>0</v>
      </c>
      <c r="S67" s="6" t="str">
        <f t="shared" ref="S67" si="75">IFERROR(K67/F67*100,"-")</f>
        <v>-</v>
      </c>
      <c r="T67" s="6">
        <f t="shared" ref="T67" si="76">F67-K67</f>
        <v>0</v>
      </c>
      <c r="U67" s="48" t="s">
        <v>818</v>
      </c>
    </row>
    <row r="68" spans="1:21" s="3" customFormat="1" ht="27" collapsed="1">
      <c r="A68" s="7">
        <v>5</v>
      </c>
      <c r="B68" s="1" t="s">
        <v>22</v>
      </c>
      <c r="C68" s="2">
        <f t="shared" si="1"/>
        <v>191208.30000000002</v>
      </c>
      <c r="D68" s="2">
        <f>D69+D87+D102+D104+D108+D111</f>
        <v>186723.90000000002</v>
      </c>
      <c r="E68" s="2">
        <f>E69+E87+E102+E104+E108+E111</f>
        <v>4343.3</v>
      </c>
      <c r="F68" s="2">
        <f>F69+F87+F102+F104+F108</f>
        <v>141.1</v>
      </c>
      <c r="G68" s="2">
        <f>G69+G87+G102+G104+G108</f>
        <v>8600</v>
      </c>
      <c r="H68" s="2">
        <f t="shared" si="13"/>
        <v>131199.20000000001</v>
      </c>
      <c r="I68" s="2">
        <f>I69+I87+I102+I104+I108+I111</f>
        <v>127311.2</v>
      </c>
      <c r="J68" s="2">
        <f>J69+J87+J102+J104+J108</f>
        <v>3888</v>
      </c>
      <c r="K68" s="2">
        <f>K69+K87+K102+K104+K108</f>
        <v>0</v>
      </c>
      <c r="L68" s="2">
        <f>L69+L87+L102+L104+L108</f>
        <v>3670.2</v>
      </c>
      <c r="M68" s="2">
        <f t="shared" si="4"/>
        <v>68.615849834970561</v>
      </c>
      <c r="N68" s="2">
        <f t="shared" si="5"/>
        <v>60009.100000000006</v>
      </c>
      <c r="O68" s="2">
        <f t="shared" si="6"/>
        <v>68.181523629272945</v>
      </c>
      <c r="P68" s="2">
        <f t="shared" si="7"/>
        <v>59412.700000000026</v>
      </c>
      <c r="Q68" s="2">
        <f t="shared" si="8"/>
        <v>89.517187392075144</v>
      </c>
      <c r="R68" s="2">
        <f t="shared" si="9"/>
        <v>455.30000000000018</v>
      </c>
      <c r="S68" s="2">
        <f t="shared" si="10"/>
        <v>0</v>
      </c>
      <c r="T68" s="2">
        <f t="shared" si="11"/>
        <v>141.1</v>
      </c>
      <c r="U68" s="53"/>
    </row>
    <row r="69" spans="1:21" s="158" customFormat="1" ht="57.75" hidden="1" customHeight="1" outlineLevel="1" collapsed="1">
      <c r="A69" s="178"/>
      <c r="B69" s="179" t="s">
        <v>538</v>
      </c>
      <c r="C69" s="153">
        <f t="shared" ref="C69:C103" si="77">SUM(D69:F69)</f>
        <v>41459.5</v>
      </c>
      <c r="D69" s="130">
        <f>D70+D76</f>
        <v>39344.1</v>
      </c>
      <c r="E69" s="130">
        <f t="shared" ref="E69:F69" si="78">E70+E76</f>
        <v>2107.8000000000002</v>
      </c>
      <c r="F69" s="130">
        <f t="shared" si="78"/>
        <v>7.6</v>
      </c>
      <c r="G69" s="130">
        <f>SUM(G70:G86)</f>
        <v>0</v>
      </c>
      <c r="H69" s="153">
        <f>SUM(I69:K69)</f>
        <v>34391.600000000006</v>
      </c>
      <c r="I69" s="153">
        <f>I70+I76</f>
        <v>32619.100000000006</v>
      </c>
      <c r="J69" s="153">
        <f t="shared" ref="J69:K69" si="79">J70+J76</f>
        <v>1772.5</v>
      </c>
      <c r="K69" s="153">
        <f t="shared" si="79"/>
        <v>0</v>
      </c>
      <c r="L69" s="153">
        <f>SUM(L70:L86)</f>
        <v>0</v>
      </c>
      <c r="M69" s="153">
        <f t="shared" ref="M69:M122" si="80">IFERROR(H69/C69*100,"-")</f>
        <v>82.952278729844792</v>
      </c>
      <c r="N69" s="153">
        <f t="shared" si="5"/>
        <v>7067.8999999999942</v>
      </c>
      <c r="O69" s="153">
        <f t="shared" ref="O69:O122" si="81">IFERROR(I69/D69*100,"-")</f>
        <v>82.907221158953973</v>
      </c>
      <c r="P69" s="153">
        <f t="shared" si="7"/>
        <v>6724.9999999999927</v>
      </c>
      <c r="Q69" s="153">
        <f t="shared" ref="Q69:Q122" si="82">IFERROR(J69/E69*100,"-")</f>
        <v>84.092418635544163</v>
      </c>
      <c r="R69" s="153">
        <f t="shared" si="9"/>
        <v>335.30000000000018</v>
      </c>
      <c r="S69" s="153">
        <f t="shared" ref="S69:S122" si="83">IFERROR(K69/F69*100,"-")</f>
        <v>0</v>
      </c>
      <c r="T69" s="153">
        <f t="shared" si="11"/>
        <v>7.6</v>
      </c>
      <c r="U69" s="48"/>
    </row>
    <row r="70" spans="1:21" s="5" customFormat="1" ht="25.5" hidden="1" outlineLevel="2">
      <c r="A70" s="175"/>
      <c r="B70" s="16" t="s">
        <v>752</v>
      </c>
      <c r="C70" s="6">
        <f t="shared" si="77"/>
        <v>25623.599999999999</v>
      </c>
      <c r="D70" s="6">
        <f>SUM(D71:D75)</f>
        <v>23908.2</v>
      </c>
      <c r="E70" s="6">
        <f>SUM(E71:E75)</f>
        <v>1707.8</v>
      </c>
      <c r="F70" s="6">
        <f>SUM(F71:F75)</f>
        <v>7.6</v>
      </c>
      <c r="G70" s="6">
        <v>0</v>
      </c>
      <c r="H70" s="6">
        <f t="shared" ref="H70:H103" si="84">SUM(I70:K70)</f>
        <v>22481.000000000004</v>
      </c>
      <c r="I70" s="6">
        <f>SUM(I71:I75)</f>
        <v>21068.500000000004</v>
      </c>
      <c r="J70" s="6">
        <f t="shared" ref="J70:K70" si="85">SUM(J71:J75)</f>
        <v>1412.5</v>
      </c>
      <c r="K70" s="6">
        <f t="shared" si="85"/>
        <v>0</v>
      </c>
      <c r="L70" s="6">
        <v>0</v>
      </c>
      <c r="M70" s="6">
        <f t="shared" si="80"/>
        <v>87.735525062832721</v>
      </c>
      <c r="N70" s="6">
        <f t="shared" si="5"/>
        <v>3142.5999999999949</v>
      </c>
      <c r="O70" s="6">
        <f t="shared" si="81"/>
        <v>88.122485172451306</v>
      </c>
      <c r="P70" s="6">
        <f t="shared" si="7"/>
        <v>2839.6999999999971</v>
      </c>
      <c r="Q70" s="6">
        <f t="shared" si="82"/>
        <v>82.708748096966858</v>
      </c>
      <c r="R70" s="6">
        <f t="shared" si="9"/>
        <v>295.29999999999995</v>
      </c>
      <c r="S70" s="6">
        <f t="shared" si="83"/>
        <v>0</v>
      </c>
      <c r="T70" s="6">
        <f t="shared" si="11"/>
        <v>7.6</v>
      </c>
      <c r="U70" s="48"/>
    </row>
    <row r="71" spans="1:21" s="5" customFormat="1" ht="25.5" hidden="1" outlineLevel="3">
      <c r="A71" s="175"/>
      <c r="B71" s="16" t="s">
        <v>502</v>
      </c>
      <c r="C71" s="6">
        <f t="shared" ref="C71" si="86">SUM(D71:F71)</f>
        <v>23694.6</v>
      </c>
      <c r="D71" s="6">
        <v>23624.6</v>
      </c>
      <c r="E71" s="6">
        <v>70</v>
      </c>
      <c r="F71" s="6">
        <v>0</v>
      </c>
      <c r="G71" s="6">
        <v>0</v>
      </c>
      <c r="H71" s="6">
        <f t="shared" ref="H71" si="87">SUM(I71:K71)</f>
        <v>20854.900000000001</v>
      </c>
      <c r="I71" s="6">
        <v>20784.900000000001</v>
      </c>
      <c r="J71" s="6">
        <v>70</v>
      </c>
      <c r="K71" s="6">
        <v>0</v>
      </c>
      <c r="L71" s="6">
        <v>0</v>
      </c>
      <c r="M71" s="6">
        <f t="shared" ref="M71" si="88">IFERROR(H71/C71*100,"-")</f>
        <v>88.01541279447639</v>
      </c>
      <c r="N71" s="6">
        <f t="shared" si="5"/>
        <v>2839.6999999999971</v>
      </c>
      <c r="O71" s="6">
        <f t="shared" ref="O71" si="89">IFERROR(I71/D71*100,"-")</f>
        <v>87.979902305224229</v>
      </c>
      <c r="P71" s="6">
        <f t="shared" si="7"/>
        <v>2839.6999999999971</v>
      </c>
      <c r="Q71" s="6">
        <f t="shared" ref="Q71" si="90">IFERROR(J71/E71*100,"-")</f>
        <v>100</v>
      </c>
      <c r="R71" s="6">
        <f t="shared" si="9"/>
        <v>0</v>
      </c>
      <c r="S71" s="6" t="str">
        <f t="shared" ref="S71" si="91">IFERROR(K71/F71*100,"-")</f>
        <v>-</v>
      </c>
      <c r="T71" s="6">
        <f t="shared" si="11"/>
        <v>0</v>
      </c>
      <c r="U71" s="48"/>
    </row>
    <row r="72" spans="1:21" s="5" customFormat="1" ht="45" hidden="1" outlineLevel="3">
      <c r="A72" s="175"/>
      <c r="B72" s="16" t="s">
        <v>503</v>
      </c>
      <c r="C72" s="6">
        <f t="shared" si="77"/>
        <v>1288</v>
      </c>
      <c r="D72" s="6">
        <v>193.2</v>
      </c>
      <c r="E72" s="6">
        <v>1094.8</v>
      </c>
      <c r="F72" s="6">
        <v>0</v>
      </c>
      <c r="G72" s="6">
        <v>0</v>
      </c>
      <c r="H72" s="6">
        <f t="shared" si="84"/>
        <v>992.7</v>
      </c>
      <c r="I72" s="6">
        <v>193.2</v>
      </c>
      <c r="J72" s="6">
        <v>799.5</v>
      </c>
      <c r="K72" s="6">
        <v>0</v>
      </c>
      <c r="L72" s="6">
        <v>0</v>
      </c>
      <c r="M72" s="6">
        <f t="shared" si="80"/>
        <v>77.072981366459629</v>
      </c>
      <c r="N72" s="6">
        <f t="shared" ref="N72:N105" si="92">C72-H72</f>
        <v>295.29999999999995</v>
      </c>
      <c r="O72" s="6">
        <f t="shared" si="81"/>
        <v>100</v>
      </c>
      <c r="P72" s="6">
        <f t="shared" ref="P72:P105" si="93">D72-I72</f>
        <v>0</v>
      </c>
      <c r="Q72" s="6">
        <f t="shared" si="82"/>
        <v>73.02703690171721</v>
      </c>
      <c r="R72" s="6">
        <f t="shared" ref="R72:R105" si="94">E72-J72</f>
        <v>295.29999999999995</v>
      </c>
      <c r="S72" s="6" t="str">
        <f t="shared" si="83"/>
        <v>-</v>
      </c>
      <c r="T72" s="6">
        <f t="shared" ref="T72:T105" si="95">F72-K72</f>
        <v>0</v>
      </c>
      <c r="U72" s="48" t="s">
        <v>689</v>
      </c>
    </row>
    <row r="73" spans="1:21" s="5" customFormat="1" ht="33" hidden="1" customHeight="1" outlineLevel="3">
      <c r="A73" s="175"/>
      <c r="B73" s="16" t="s">
        <v>504</v>
      </c>
      <c r="C73" s="6">
        <f t="shared" ref="C73:C74" si="96">SUM(D73:F73)</f>
        <v>40.4</v>
      </c>
      <c r="D73" s="6">
        <v>40.4</v>
      </c>
      <c r="E73" s="6">
        <v>0</v>
      </c>
      <c r="F73" s="6">
        <v>0</v>
      </c>
      <c r="G73" s="6">
        <v>0</v>
      </c>
      <c r="H73" s="6">
        <f t="shared" ref="H73:H74" si="97">SUM(I73:K73)</f>
        <v>40.4</v>
      </c>
      <c r="I73" s="6">
        <v>40.4</v>
      </c>
      <c r="J73" s="6">
        <v>0</v>
      </c>
      <c r="K73" s="6">
        <v>0</v>
      </c>
      <c r="L73" s="6">
        <v>0</v>
      </c>
      <c r="M73" s="6">
        <f t="shared" ref="M73:M74" si="98">IFERROR(H73/C73*100,"-")</f>
        <v>100</v>
      </c>
      <c r="N73" s="6">
        <f t="shared" ref="N73:N74" si="99">C73-H73</f>
        <v>0</v>
      </c>
      <c r="O73" s="6">
        <f t="shared" ref="O73:O74" si="100">IFERROR(I73/D73*100,"-")</f>
        <v>100</v>
      </c>
      <c r="P73" s="6">
        <f t="shared" ref="P73:P74" si="101">D73-I73</f>
        <v>0</v>
      </c>
      <c r="Q73" s="6" t="str">
        <f t="shared" ref="Q73:Q74" si="102">IFERROR(J73/E73*100,"-")</f>
        <v>-</v>
      </c>
      <c r="R73" s="6">
        <f t="shared" ref="R73:R74" si="103">E73-J73</f>
        <v>0</v>
      </c>
      <c r="S73" s="6" t="str">
        <f t="shared" ref="S73:S74" si="104">IFERROR(K73/F73*100,"-")</f>
        <v>-</v>
      </c>
      <c r="T73" s="6">
        <f t="shared" ref="T73:T74" si="105">F73-K73</f>
        <v>0</v>
      </c>
      <c r="U73" s="48"/>
    </row>
    <row r="74" spans="1:21" s="5" customFormat="1" ht="33" hidden="1" customHeight="1" outlineLevel="3">
      <c r="A74" s="175"/>
      <c r="B74" s="16" t="s">
        <v>537</v>
      </c>
      <c r="C74" s="6">
        <f t="shared" si="96"/>
        <v>550.6</v>
      </c>
      <c r="D74" s="6">
        <v>0</v>
      </c>
      <c r="E74" s="6">
        <v>543</v>
      </c>
      <c r="F74" s="6">
        <v>7.6</v>
      </c>
      <c r="G74" s="6"/>
      <c r="H74" s="6">
        <f t="shared" si="97"/>
        <v>543</v>
      </c>
      <c r="I74" s="6">
        <v>0</v>
      </c>
      <c r="J74" s="6">
        <v>543</v>
      </c>
      <c r="K74" s="6">
        <v>0</v>
      </c>
      <c r="L74" s="6"/>
      <c r="M74" s="6">
        <f t="shared" si="98"/>
        <v>98.619687613512525</v>
      </c>
      <c r="N74" s="6">
        <f t="shared" si="99"/>
        <v>7.6000000000000227</v>
      </c>
      <c r="O74" s="6" t="str">
        <f t="shared" si="100"/>
        <v>-</v>
      </c>
      <c r="P74" s="6">
        <f t="shared" si="101"/>
        <v>0</v>
      </c>
      <c r="Q74" s="6">
        <f t="shared" si="102"/>
        <v>100</v>
      </c>
      <c r="R74" s="6">
        <f t="shared" si="103"/>
        <v>0</v>
      </c>
      <c r="S74" s="6">
        <f t="shared" si="104"/>
        <v>0</v>
      </c>
      <c r="T74" s="6">
        <f t="shared" si="105"/>
        <v>7.6</v>
      </c>
      <c r="U74" s="48"/>
    </row>
    <row r="75" spans="1:21" s="5" customFormat="1" ht="22.5" hidden="1" customHeight="1" outlineLevel="3">
      <c r="A75" s="175"/>
      <c r="B75" s="16" t="s">
        <v>505</v>
      </c>
      <c r="C75" s="6">
        <f t="shared" si="77"/>
        <v>50</v>
      </c>
      <c r="D75" s="6">
        <v>50</v>
      </c>
      <c r="E75" s="6"/>
      <c r="F75" s="6">
        <v>0</v>
      </c>
      <c r="G75" s="6">
        <v>0</v>
      </c>
      <c r="H75" s="6">
        <f t="shared" si="84"/>
        <v>50</v>
      </c>
      <c r="I75" s="6">
        <v>50</v>
      </c>
      <c r="J75" s="6">
        <v>0</v>
      </c>
      <c r="K75" s="6">
        <v>0</v>
      </c>
      <c r="L75" s="6">
        <v>0</v>
      </c>
      <c r="M75" s="6">
        <f t="shared" si="80"/>
        <v>100</v>
      </c>
      <c r="N75" s="6">
        <f t="shared" si="92"/>
        <v>0</v>
      </c>
      <c r="O75" s="6">
        <f t="shared" si="81"/>
        <v>100</v>
      </c>
      <c r="P75" s="6">
        <f t="shared" si="93"/>
        <v>0</v>
      </c>
      <c r="Q75" s="6" t="str">
        <f t="shared" si="82"/>
        <v>-</v>
      </c>
      <c r="R75" s="6">
        <f t="shared" si="94"/>
        <v>0</v>
      </c>
      <c r="S75" s="6" t="str">
        <f t="shared" si="83"/>
        <v>-</v>
      </c>
      <c r="T75" s="6">
        <f t="shared" si="95"/>
        <v>0</v>
      </c>
      <c r="U75" s="48"/>
    </row>
    <row r="76" spans="1:21" s="5" customFormat="1" ht="34.5" hidden="1" customHeight="1" outlineLevel="2" collapsed="1">
      <c r="A76" s="176"/>
      <c r="B76" s="16" t="s">
        <v>753</v>
      </c>
      <c r="C76" s="6">
        <f t="shared" si="77"/>
        <v>15835.9</v>
      </c>
      <c r="D76" s="6">
        <f>SUM(D77:D86)</f>
        <v>15435.9</v>
      </c>
      <c r="E76" s="6">
        <f t="shared" ref="E76:F76" si="106">SUM(E77:E86)</f>
        <v>400</v>
      </c>
      <c r="F76" s="6">
        <f t="shared" si="106"/>
        <v>0</v>
      </c>
      <c r="G76" s="6">
        <v>0</v>
      </c>
      <c r="H76" s="6">
        <f t="shared" si="84"/>
        <v>11910.6</v>
      </c>
      <c r="I76" s="6">
        <f>SUM(I77:I86)</f>
        <v>11550.6</v>
      </c>
      <c r="J76" s="6">
        <f t="shared" ref="J76:K76" si="107">SUM(J77:J86)</f>
        <v>360</v>
      </c>
      <c r="K76" s="6">
        <f t="shared" si="107"/>
        <v>0</v>
      </c>
      <c r="L76" s="6">
        <v>0</v>
      </c>
      <c r="M76" s="6">
        <f t="shared" si="80"/>
        <v>75.212649738884437</v>
      </c>
      <c r="N76" s="6">
        <f t="shared" si="92"/>
        <v>3925.2999999999993</v>
      </c>
      <c r="O76" s="6">
        <f t="shared" si="81"/>
        <v>74.829456008396008</v>
      </c>
      <c r="P76" s="6">
        <f t="shared" si="93"/>
        <v>3885.2999999999993</v>
      </c>
      <c r="Q76" s="6">
        <f t="shared" si="82"/>
        <v>90</v>
      </c>
      <c r="R76" s="6">
        <f t="shared" si="94"/>
        <v>40</v>
      </c>
      <c r="S76" s="6" t="str">
        <f t="shared" si="83"/>
        <v>-</v>
      </c>
      <c r="T76" s="6">
        <f t="shared" si="95"/>
        <v>0</v>
      </c>
      <c r="U76" s="48"/>
    </row>
    <row r="77" spans="1:21" s="5" customFormat="1" ht="26.25" hidden="1" customHeight="1" outlineLevel="3">
      <c r="A77" s="176"/>
      <c r="B77" s="16" t="s">
        <v>506</v>
      </c>
      <c r="C77" s="6">
        <f t="shared" si="77"/>
        <v>15038.3</v>
      </c>
      <c r="D77" s="6">
        <v>14738.3</v>
      </c>
      <c r="E77" s="6">
        <v>300</v>
      </c>
      <c r="F77" s="6">
        <v>0</v>
      </c>
      <c r="G77" s="6">
        <v>0</v>
      </c>
      <c r="H77" s="6">
        <f t="shared" si="84"/>
        <v>11318.4</v>
      </c>
      <c r="I77" s="6">
        <v>11018.4</v>
      </c>
      <c r="J77" s="104">
        <v>300</v>
      </c>
      <c r="K77" s="6">
        <v>0</v>
      </c>
      <c r="L77" s="6">
        <v>0</v>
      </c>
      <c r="M77" s="6">
        <f t="shared" si="80"/>
        <v>75.263826363352237</v>
      </c>
      <c r="N77" s="6">
        <f t="shared" si="92"/>
        <v>3719.8999999999996</v>
      </c>
      <c r="O77" s="6">
        <f t="shared" si="81"/>
        <v>74.760318354219962</v>
      </c>
      <c r="P77" s="6">
        <f t="shared" si="93"/>
        <v>3719.8999999999996</v>
      </c>
      <c r="Q77" s="6">
        <f t="shared" si="82"/>
        <v>100</v>
      </c>
      <c r="R77" s="6">
        <f t="shared" si="94"/>
        <v>0</v>
      </c>
      <c r="S77" s="6" t="str">
        <f t="shared" si="83"/>
        <v>-</v>
      </c>
      <c r="T77" s="6">
        <f t="shared" si="95"/>
        <v>0</v>
      </c>
      <c r="U77" s="48"/>
    </row>
    <row r="78" spans="1:21" s="5" customFormat="1" ht="18.75" hidden="1" customHeight="1" outlineLevel="3">
      <c r="A78" s="176"/>
      <c r="B78" s="16" t="s">
        <v>507</v>
      </c>
      <c r="C78" s="6">
        <f t="shared" si="77"/>
        <v>100</v>
      </c>
      <c r="D78" s="6">
        <v>100</v>
      </c>
      <c r="E78" s="6">
        <v>0</v>
      </c>
      <c r="F78" s="6">
        <v>0</v>
      </c>
      <c r="G78" s="6">
        <v>0</v>
      </c>
      <c r="H78" s="6">
        <f t="shared" si="84"/>
        <v>100</v>
      </c>
      <c r="I78" s="6">
        <v>100</v>
      </c>
      <c r="J78" s="6">
        <v>0</v>
      </c>
      <c r="K78" s="6">
        <v>0</v>
      </c>
      <c r="L78" s="6">
        <v>0</v>
      </c>
      <c r="M78" s="6">
        <f t="shared" si="80"/>
        <v>100</v>
      </c>
      <c r="N78" s="6">
        <f t="shared" si="92"/>
        <v>0</v>
      </c>
      <c r="O78" s="6">
        <f t="shared" si="81"/>
        <v>100</v>
      </c>
      <c r="P78" s="6">
        <f t="shared" si="93"/>
        <v>0</v>
      </c>
      <c r="Q78" s="6" t="str">
        <f t="shared" si="82"/>
        <v>-</v>
      </c>
      <c r="R78" s="6">
        <f t="shared" si="94"/>
        <v>0</v>
      </c>
      <c r="S78" s="6" t="str">
        <f t="shared" si="83"/>
        <v>-</v>
      </c>
      <c r="T78" s="6">
        <f t="shared" si="95"/>
        <v>0</v>
      </c>
      <c r="U78" s="177"/>
    </row>
    <row r="79" spans="1:21" s="5" customFormat="1" ht="25.5" hidden="1" outlineLevel="3">
      <c r="A79" s="89"/>
      <c r="B79" s="16" t="s">
        <v>508</v>
      </c>
      <c r="C79" s="6">
        <f t="shared" si="77"/>
        <v>60</v>
      </c>
      <c r="D79" s="6">
        <v>60</v>
      </c>
      <c r="E79" s="6">
        <v>0</v>
      </c>
      <c r="F79" s="6">
        <v>0</v>
      </c>
      <c r="G79" s="6">
        <v>0</v>
      </c>
      <c r="H79" s="6">
        <f t="shared" si="84"/>
        <v>0</v>
      </c>
      <c r="I79" s="6">
        <v>0</v>
      </c>
      <c r="J79" s="6">
        <v>0</v>
      </c>
      <c r="K79" s="6">
        <v>0</v>
      </c>
      <c r="L79" s="6">
        <v>0</v>
      </c>
      <c r="M79" s="6">
        <f t="shared" si="80"/>
        <v>0</v>
      </c>
      <c r="N79" s="6">
        <f t="shared" si="92"/>
        <v>60</v>
      </c>
      <c r="O79" s="6">
        <f t="shared" si="81"/>
        <v>0</v>
      </c>
      <c r="P79" s="6">
        <f t="shared" si="93"/>
        <v>60</v>
      </c>
      <c r="Q79" s="6" t="str">
        <f t="shared" si="82"/>
        <v>-</v>
      </c>
      <c r="R79" s="6">
        <f t="shared" si="94"/>
        <v>0</v>
      </c>
      <c r="S79" s="6" t="str">
        <f t="shared" si="83"/>
        <v>-</v>
      </c>
      <c r="T79" s="6">
        <f t="shared" si="95"/>
        <v>0</v>
      </c>
      <c r="U79" s="48"/>
    </row>
    <row r="80" spans="1:21" s="5" customFormat="1" ht="38.25" hidden="1" outlineLevel="3">
      <c r="A80" s="89"/>
      <c r="B80" s="16" t="s">
        <v>196</v>
      </c>
      <c r="C80" s="6">
        <f t="shared" si="77"/>
        <v>70</v>
      </c>
      <c r="D80" s="6">
        <v>70</v>
      </c>
      <c r="E80" s="6">
        <v>0</v>
      </c>
      <c r="F80" s="6">
        <v>0</v>
      </c>
      <c r="G80" s="6">
        <v>0</v>
      </c>
      <c r="H80" s="6">
        <f t="shared" si="84"/>
        <v>70</v>
      </c>
      <c r="I80" s="6">
        <v>70</v>
      </c>
      <c r="J80" s="6">
        <v>0</v>
      </c>
      <c r="K80" s="6">
        <v>0</v>
      </c>
      <c r="L80" s="6">
        <v>0</v>
      </c>
      <c r="M80" s="6">
        <f t="shared" si="80"/>
        <v>100</v>
      </c>
      <c r="N80" s="6">
        <f t="shared" si="92"/>
        <v>0</v>
      </c>
      <c r="O80" s="6">
        <f t="shared" si="81"/>
        <v>100</v>
      </c>
      <c r="P80" s="6">
        <f t="shared" si="93"/>
        <v>0</v>
      </c>
      <c r="Q80" s="6" t="str">
        <f t="shared" si="82"/>
        <v>-</v>
      </c>
      <c r="R80" s="6">
        <f t="shared" si="94"/>
        <v>0</v>
      </c>
      <c r="S80" s="6" t="str">
        <f t="shared" si="83"/>
        <v>-</v>
      </c>
      <c r="T80" s="6">
        <f t="shared" si="95"/>
        <v>0</v>
      </c>
      <c r="U80" s="48"/>
    </row>
    <row r="81" spans="1:21" s="5" customFormat="1" ht="25.5" hidden="1" outlineLevel="3">
      <c r="A81" s="89"/>
      <c r="B81" s="16" t="s">
        <v>509</v>
      </c>
      <c r="C81" s="6">
        <f t="shared" si="77"/>
        <v>30</v>
      </c>
      <c r="D81" s="6">
        <v>30</v>
      </c>
      <c r="E81" s="6">
        <v>0</v>
      </c>
      <c r="F81" s="6">
        <v>0</v>
      </c>
      <c r="G81" s="6">
        <v>0</v>
      </c>
      <c r="H81" s="6">
        <f t="shared" si="84"/>
        <v>30</v>
      </c>
      <c r="I81" s="6">
        <v>30</v>
      </c>
      <c r="J81" s="6">
        <v>0</v>
      </c>
      <c r="K81" s="6">
        <v>0</v>
      </c>
      <c r="L81" s="6">
        <v>0</v>
      </c>
      <c r="M81" s="6">
        <f t="shared" si="80"/>
        <v>100</v>
      </c>
      <c r="N81" s="6">
        <f t="shared" si="92"/>
        <v>0</v>
      </c>
      <c r="O81" s="6">
        <f t="shared" si="81"/>
        <v>100</v>
      </c>
      <c r="P81" s="6">
        <f t="shared" si="93"/>
        <v>0</v>
      </c>
      <c r="Q81" s="6" t="str">
        <f t="shared" si="82"/>
        <v>-</v>
      </c>
      <c r="R81" s="6">
        <f t="shared" si="94"/>
        <v>0</v>
      </c>
      <c r="S81" s="6" t="str">
        <f t="shared" si="83"/>
        <v>-</v>
      </c>
      <c r="T81" s="6">
        <f t="shared" si="95"/>
        <v>0</v>
      </c>
      <c r="U81" s="48"/>
    </row>
    <row r="82" spans="1:21" s="5" customFormat="1" ht="51" hidden="1" outlineLevel="3">
      <c r="A82" s="176"/>
      <c r="B82" s="16" t="s">
        <v>197</v>
      </c>
      <c r="C82" s="6">
        <f t="shared" si="77"/>
        <v>135.4</v>
      </c>
      <c r="D82" s="6">
        <v>35.4</v>
      </c>
      <c r="E82" s="6">
        <v>100</v>
      </c>
      <c r="F82" s="6">
        <v>0</v>
      </c>
      <c r="G82" s="6">
        <v>0</v>
      </c>
      <c r="H82" s="6">
        <f t="shared" si="84"/>
        <v>60</v>
      </c>
      <c r="I82" s="6">
        <v>0</v>
      </c>
      <c r="J82" s="6">
        <v>60</v>
      </c>
      <c r="K82" s="6">
        <v>0</v>
      </c>
      <c r="L82" s="6">
        <v>0</v>
      </c>
      <c r="M82" s="6">
        <f t="shared" si="80"/>
        <v>44.313146233382568</v>
      </c>
      <c r="N82" s="6">
        <f t="shared" si="92"/>
        <v>75.400000000000006</v>
      </c>
      <c r="O82" s="6">
        <f t="shared" si="81"/>
        <v>0</v>
      </c>
      <c r="P82" s="6">
        <f t="shared" si="93"/>
        <v>35.4</v>
      </c>
      <c r="Q82" s="6">
        <f t="shared" si="82"/>
        <v>60</v>
      </c>
      <c r="R82" s="6">
        <f t="shared" si="94"/>
        <v>40</v>
      </c>
      <c r="S82" s="6" t="str">
        <f t="shared" si="83"/>
        <v>-</v>
      </c>
      <c r="T82" s="6">
        <f t="shared" si="95"/>
        <v>0</v>
      </c>
      <c r="U82" s="48"/>
    </row>
    <row r="83" spans="1:21" s="5" customFormat="1" ht="34.5" hidden="1" customHeight="1" outlineLevel="3">
      <c r="A83" s="176"/>
      <c r="B83" s="16" t="s">
        <v>510</v>
      </c>
      <c r="C83" s="6">
        <f t="shared" ref="C83" si="108">SUM(D83:F83)</f>
        <v>30</v>
      </c>
      <c r="D83" s="6">
        <v>30</v>
      </c>
      <c r="E83" s="6">
        <v>0</v>
      </c>
      <c r="F83" s="6">
        <v>0</v>
      </c>
      <c r="G83" s="6">
        <v>0</v>
      </c>
      <c r="H83" s="6">
        <f t="shared" ref="H83" si="109">SUM(I83:K83)</f>
        <v>30</v>
      </c>
      <c r="I83" s="6">
        <v>30</v>
      </c>
      <c r="J83" s="6">
        <v>0</v>
      </c>
      <c r="K83" s="6">
        <v>0</v>
      </c>
      <c r="L83" s="6">
        <v>0</v>
      </c>
      <c r="M83" s="6">
        <f t="shared" ref="M83" si="110">IFERROR(H83/C83*100,"-")</f>
        <v>100</v>
      </c>
      <c r="N83" s="6">
        <f t="shared" ref="N83" si="111">C83-H83</f>
        <v>0</v>
      </c>
      <c r="O83" s="6">
        <f t="shared" ref="O83" si="112">IFERROR(I83/D83*100,"-")</f>
        <v>100</v>
      </c>
      <c r="P83" s="6">
        <f t="shared" ref="P83" si="113">D83-I83</f>
        <v>0</v>
      </c>
      <c r="Q83" s="6" t="str">
        <f t="shared" ref="Q83" si="114">IFERROR(J83/E83*100,"-")</f>
        <v>-</v>
      </c>
      <c r="R83" s="6">
        <f t="shared" ref="R83" si="115">E83-J83</f>
        <v>0</v>
      </c>
      <c r="S83" s="6" t="str">
        <f t="shared" ref="S83" si="116">IFERROR(K83/F83*100,"-")</f>
        <v>-</v>
      </c>
      <c r="T83" s="6">
        <f t="shared" ref="T83" si="117">F83-K83</f>
        <v>0</v>
      </c>
      <c r="U83" s="48"/>
    </row>
    <row r="84" spans="1:21" s="5" customFormat="1" ht="15.75" hidden="1" outlineLevel="3">
      <c r="A84" s="176"/>
      <c r="B84" s="16" t="s">
        <v>511</v>
      </c>
      <c r="C84" s="6">
        <f t="shared" si="77"/>
        <v>277.2</v>
      </c>
      <c r="D84" s="6">
        <v>277.2</v>
      </c>
      <c r="E84" s="6">
        <v>0</v>
      </c>
      <c r="F84" s="6">
        <v>0</v>
      </c>
      <c r="G84" s="6">
        <v>0</v>
      </c>
      <c r="H84" s="6">
        <f t="shared" si="84"/>
        <v>277.2</v>
      </c>
      <c r="I84" s="6">
        <v>277.2</v>
      </c>
      <c r="J84" s="6">
        <v>0</v>
      </c>
      <c r="K84" s="6">
        <v>0</v>
      </c>
      <c r="L84" s="6">
        <v>0</v>
      </c>
      <c r="M84" s="6">
        <f t="shared" si="80"/>
        <v>100</v>
      </c>
      <c r="N84" s="6">
        <f t="shared" si="92"/>
        <v>0</v>
      </c>
      <c r="O84" s="6">
        <f t="shared" si="81"/>
        <v>100</v>
      </c>
      <c r="P84" s="6">
        <f t="shared" si="93"/>
        <v>0</v>
      </c>
      <c r="Q84" s="6" t="str">
        <f t="shared" si="82"/>
        <v>-</v>
      </c>
      <c r="R84" s="6">
        <f t="shared" si="94"/>
        <v>0</v>
      </c>
      <c r="S84" s="6" t="str">
        <f t="shared" si="83"/>
        <v>-</v>
      </c>
      <c r="T84" s="6">
        <f t="shared" si="95"/>
        <v>0</v>
      </c>
      <c r="U84" s="48"/>
    </row>
    <row r="85" spans="1:21" s="5" customFormat="1" ht="25.5" hidden="1" outlineLevel="3">
      <c r="A85" s="176"/>
      <c r="B85" s="16" t="s">
        <v>754</v>
      </c>
      <c r="C85" s="6">
        <f t="shared" si="77"/>
        <v>45</v>
      </c>
      <c r="D85" s="6">
        <v>45</v>
      </c>
      <c r="E85" s="6">
        <v>0</v>
      </c>
      <c r="F85" s="6">
        <v>0</v>
      </c>
      <c r="G85" s="6"/>
      <c r="H85" s="6">
        <f t="shared" si="84"/>
        <v>0</v>
      </c>
      <c r="I85" s="6">
        <v>0</v>
      </c>
      <c r="J85" s="6">
        <v>0</v>
      </c>
      <c r="K85" s="6">
        <v>0</v>
      </c>
      <c r="L85" s="6"/>
      <c r="M85" s="6">
        <f t="shared" si="80"/>
        <v>0</v>
      </c>
      <c r="N85" s="6">
        <f t="shared" si="92"/>
        <v>45</v>
      </c>
      <c r="O85" s="6">
        <f t="shared" si="81"/>
        <v>0</v>
      </c>
      <c r="P85" s="6">
        <f t="shared" si="93"/>
        <v>45</v>
      </c>
      <c r="Q85" s="6" t="str">
        <f t="shared" si="82"/>
        <v>-</v>
      </c>
      <c r="R85" s="6">
        <f t="shared" si="94"/>
        <v>0</v>
      </c>
      <c r="S85" s="6" t="str">
        <f t="shared" si="83"/>
        <v>-</v>
      </c>
      <c r="T85" s="6">
        <f t="shared" si="95"/>
        <v>0</v>
      </c>
      <c r="U85" s="48"/>
    </row>
    <row r="86" spans="1:21" s="5" customFormat="1" ht="15.75" hidden="1" outlineLevel="3">
      <c r="A86" s="176"/>
      <c r="B86" s="16" t="s">
        <v>505</v>
      </c>
      <c r="C86" s="6">
        <f t="shared" si="77"/>
        <v>50</v>
      </c>
      <c r="D86" s="6">
        <v>50</v>
      </c>
      <c r="E86" s="6">
        <v>0</v>
      </c>
      <c r="F86" s="6">
        <v>0</v>
      </c>
      <c r="G86" s="6">
        <v>0</v>
      </c>
      <c r="H86" s="6">
        <f t="shared" si="84"/>
        <v>25</v>
      </c>
      <c r="I86" s="6">
        <v>25</v>
      </c>
      <c r="J86" s="6">
        <v>0</v>
      </c>
      <c r="K86" s="6">
        <v>0</v>
      </c>
      <c r="L86" s="6">
        <v>0</v>
      </c>
      <c r="M86" s="6">
        <f t="shared" si="80"/>
        <v>50</v>
      </c>
      <c r="N86" s="6">
        <f t="shared" si="92"/>
        <v>25</v>
      </c>
      <c r="O86" s="6">
        <f t="shared" si="81"/>
        <v>50</v>
      </c>
      <c r="P86" s="6">
        <f t="shared" si="93"/>
        <v>25</v>
      </c>
      <c r="Q86" s="6" t="str">
        <f t="shared" si="82"/>
        <v>-</v>
      </c>
      <c r="R86" s="6">
        <f t="shared" si="94"/>
        <v>0</v>
      </c>
      <c r="S86" s="6" t="str">
        <f t="shared" si="83"/>
        <v>-</v>
      </c>
      <c r="T86" s="6">
        <f t="shared" si="95"/>
        <v>0</v>
      </c>
      <c r="U86" s="48"/>
    </row>
    <row r="87" spans="1:21" s="158" customFormat="1" ht="30" hidden="1" customHeight="1" outlineLevel="1" collapsed="1">
      <c r="A87" s="178"/>
      <c r="B87" s="156" t="s">
        <v>512</v>
      </c>
      <c r="C87" s="153">
        <f t="shared" si="77"/>
        <v>78123.8</v>
      </c>
      <c r="D87" s="153">
        <f>D88+D93</f>
        <v>77388.800000000003</v>
      </c>
      <c r="E87" s="153">
        <f t="shared" ref="E87:F87" si="118">E88+E93</f>
        <v>735</v>
      </c>
      <c r="F87" s="153">
        <f t="shared" si="118"/>
        <v>0</v>
      </c>
      <c r="G87" s="153">
        <f>SUM(G88:G101)</f>
        <v>0</v>
      </c>
      <c r="H87" s="130">
        <f t="shared" si="84"/>
        <v>58771.199999999997</v>
      </c>
      <c r="I87" s="130">
        <f>I88+I93</f>
        <v>58036.2</v>
      </c>
      <c r="J87" s="130">
        <f>J88+J93</f>
        <v>735</v>
      </c>
      <c r="K87" s="130">
        <f>SUM(K88:K101)</f>
        <v>0</v>
      </c>
      <c r="L87" s="130">
        <f>SUM(L88:L101)</f>
        <v>0</v>
      </c>
      <c r="M87" s="153">
        <f t="shared" si="80"/>
        <v>75.228291506557525</v>
      </c>
      <c r="N87" s="153">
        <f t="shared" si="92"/>
        <v>19352.600000000006</v>
      </c>
      <c r="O87" s="153">
        <f t="shared" si="81"/>
        <v>74.993022246113128</v>
      </c>
      <c r="P87" s="153">
        <f t="shared" si="93"/>
        <v>19352.600000000006</v>
      </c>
      <c r="Q87" s="153">
        <f t="shared" si="82"/>
        <v>100</v>
      </c>
      <c r="R87" s="153">
        <f t="shared" si="94"/>
        <v>0</v>
      </c>
      <c r="S87" s="153" t="str">
        <f t="shared" si="83"/>
        <v>-</v>
      </c>
      <c r="T87" s="153">
        <f t="shared" si="95"/>
        <v>0</v>
      </c>
      <c r="U87" s="48"/>
    </row>
    <row r="88" spans="1:21" s="5" customFormat="1" ht="38.25" hidden="1" outlineLevel="2" collapsed="1">
      <c r="A88" s="176"/>
      <c r="B88" s="16" t="s">
        <v>755</v>
      </c>
      <c r="C88" s="6">
        <f t="shared" si="77"/>
        <v>33996.300000000003</v>
      </c>
      <c r="D88" s="6">
        <f>SUM(D89:D92)</f>
        <v>33996.300000000003</v>
      </c>
      <c r="E88" s="6">
        <f t="shared" ref="E88:G88" si="119">SUM(E89:E92)</f>
        <v>0</v>
      </c>
      <c r="F88" s="6">
        <f t="shared" si="119"/>
        <v>0</v>
      </c>
      <c r="G88" s="6">
        <f t="shared" si="119"/>
        <v>0</v>
      </c>
      <c r="H88" s="6">
        <f t="shared" si="84"/>
        <v>26867</v>
      </c>
      <c r="I88" s="6">
        <f>SUM(I89:I92)</f>
        <v>26867</v>
      </c>
      <c r="J88" s="6">
        <f t="shared" ref="J88:K88" si="120">SUM(J89:J92)</f>
        <v>0</v>
      </c>
      <c r="K88" s="6">
        <f t="shared" si="120"/>
        <v>0</v>
      </c>
      <c r="L88" s="6">
        <v>0</v>
      </c>
      <c r="M88" s="6">
        <f t="shared" si="80"/>
        <v>79.029188470510007</v>
      </c>
      <c r="N88" s="6">
        <f t="shared" si="92"/>
        <v>7129.3000000000029</v>
      </c>
      <c r="O88" s="6">
        <f t="shared" si="81"/>
        <v>79.029188470510007</v>
      </c>
      <c r="P88" s="6">
        <f t="shared" si="93"/>
        <v>7129.3000000000029</v>
      </c>
      <c r="Q88" s="6" t="str">
        <f t="shared" si="82"/>
        <v>-</v>
      </c>
      <c r="R88" s="6">
        <f t="shared" si="94"/>
        <v>0</v>
      </c>
      <c r="S88" s="6" t="str">
        <f t="shared" si="83"/>
        <v>-</v>
      </c>
      <c r="T88" s="6">
        <f t="shared" si="95"/>
        <v>0</v>
      </c>
      <c r="U88" s="48"/>
    </row>
    <row r="89" spans="1:21" s="5" customFormat="1" ht="31.5" hidden="1" customHeight="1" outlineLevel="3">
      <c r="A89" s="176"/>
      <c r="B89" s="16" t="s">
        <v>513</v>
      </c>
      <c r="C89" s="6">
        <f t="shared" si="77"/>
        <v>33748.300000000003</v>
      </c>
      <c r="D89" s="6">
        <v>33748.300000000003</v>
      </c>
      <c r="E89" s="6">
        <v>0</v>
      </c>
      <c r="F89" s="6">
        <v>0</v>
      </c>
      <c r="G89" s="6">
        <v>0</v>
      </c>
      <c r="H89" s="6">
        <f t="shared" si="84"/>
        <v>26674</v>
      </c>
      <c r="I89" s="6">
        <v>26674</v>
      </c>
      <c r="J89" s="6">
        <v>0</v>
      </c>
      <c r="K89" s="6">
        <v>0</v>
      </c>
      <c r="L89" s="6">
        <v>0</v>
      </c>
      <c r="M89" s="6">
        <f t="shared" si="80"/>
        <v>79.038055250190382</v>
      </c>
      <c r="N89" s="6">
        <f t="shared" si="92"/>
        <v>7074.3000000000029</v>
      </c>
      <c r="O89" s="6">
        <f t="shared" si="81"/>
        <v>79.038055250190382</v>
      </c>
      <c r="P89" s="6">
        <f t="shared" si="93"/>
        <v>7074.3000000000029</v>
      </c>
      <c r="Q89" s="6" t="str">
        <f t="shared" si="82"/>
        <v>-</v>
      </c>
      <c r="R89" s="6">
        <f t="shared" si="94"/>
        <v>0</v>
      </c>
      <c r="S89" s="6" t="str">
        <f t="shared" si="83"/>
        <v>-</v>
      </c>
      <c r="T89" s="6">
        <f t="shared" si="95"/>
        <v>0</v>
      </c>
      <c r="U89" s="48"/>
    </row>
    <row r="90" spans="1:21" s="5" customFormat="1" ht="27.75" hidden="1" customHeight="1" outlineLevel="3">
      <c r="A90" s="176"/>
      <c r="B90" s="16" t="s">
        <v>17</v>
      </c>
      <c r="C90" s="6">
        <f t="shared" si="77"/>
        <v>100</v>
      </c>
      <c r="D90" s="6">
        <v>100</v>
      </c>
      <c r="E90" s="6">
        <v>0</v>
      </c>
      <c r="F90" s="6">
        <v>0</v>
      </c>
      <c r="G90" s="6">
        <v>0</v>
      </c>
      <c r="H90" s="6">
        <f t="shared" si="84"/>
        <v>100</v>
      </c>
      <c r="I90" s="6">
        <v>100</v>
      </c>
      <c r="J90" s="6">
        <v>0</v>
      </c>
      <c r="K90" s="6">
        <v>0</v>
      </c>
      <c r="L90" s="6">
        <v>0</v>
      </c>
      <c r="M90" s="6">
        <f t="shared" si="80"/>
        <v>100</v>
      </c>
      <c r="N90" s="6">
        <f t="shared" si="92"/>
        <v>0</v>
      </c>
      <c r="O90" s="6">
        <f t="shared" si="81"/>
        <v>100</v>
      </c>
      <c r="P90" s="6">
        <f t="shared" si="93"/>
        <v>0</v>
      </c>
      <c r="Q90" s="6" t="str">
        <f t="shared" si="82"/>
        <v>-</v>
      </c>
      <c r="R90" s="6">
        <f t="shared" si="94"/>
        <v>0</v>
      </c>
      <c r="S90" s="6" t="str">
        <f t="shared" si="83"/>
        <v>-</v>
      </c>
      <c r="T90" s="6">
        <f t="shared" si="95"/>
        <v>0</v>
      </c>
      <c r="U90" s="48"/>
    </row>
    <row r="91" spans="1:21" s="5" customFormat="1" ht="25.5" hidden="1" outlineLevel="3">
      <c r="A91" s="176"/>
      <c r="B91" s="16" t="s">
        <v>514</v>
      </c>
      <c r="C91" s="6">
        <f t="shared" si="77"/>
        <v>55</v>
      </c>
      <c r="D91" s="6">
        <v>55</v>
      </c>
      <c r="E91" s="6">
        <v>0</v>
      </c>
      <c r="F91" s="6">
        <v>0</v>
      </c>
      <c r="G91" s="6">
        <v>0</v>
      </c>
      <c r="H91" s="6">
        <f>SUM(I91:K91)</f>
        <v>0</v>
      </c>
      <c r="I91" s="6">
        <v>0</v>
      </c>
      <c r="J91" s="6">
        <v>0</v>
      </c>
      <c r="K91" s="6">
        <v>0</v>
      </c>
      <c r="L91" s="6">
        <v>0</v>
      </c>
      <c r="M91" s="6">
        <f t="shared" si="80"/>
        <v>0</v>
      </c>
      <c r="N91" s="6">
        <f t="shared" si="92"/>
        <v>55</v>
      </c>
      <c r="O91" s="6">
        <f t="shared" si="81"/>
        <v>0</v>
      </c>
      <c r="P91" s="6">
        <f t="shared" si="93"/>
        <v>55</v>
      </c>
      <c r="Q91" s="6" t="str">
        <f t="shared" si="82"/>
        <v>-</v>
      </c>
      <c r="R91" s="6">
        <f t="shared" si="94"/>
        <v>0</v>
      </c>
      <c r="S91" s="6" t="str">
        <f t="shared" si="83"/>
        <v>-</v>
      </c>
      <c r="T91" s="6">
        <f t="shared" si="95"/>
        <v>0</v>
      </c>
      <c r="U91" s="48"/>
    </row>
    <row r="92" spans="1:21" s="5" customFormat="1" ht="23.25" hidden="1" customHeight="1" outlineLevel="3">
      <c r="A92" s="176"/>
      <c r="B92" s="16" t="s">
        <v>505</v>
      </c>
      <c r="C92" s="6">
        <f t="shared" ref="C92" si="121">SUM(D92:F92)</f>
        <v>93</v>
      </c>
      <c r="D92" s="6">
        <v>93</v>
      </c>
      <c r="E92" s="6">
        <v>0</v>
      </c>
      <c r="F92" s="6">
        <v>0</v>
      </c>
      <c r="G92" s="6">
        <v>0</v>
      </c>
      <c r="H92" s="6">
        <f t="shared" ref="H92" si="122">SUM(I92:K92)</f>
        <v>93</v>
      </c>
      <c r="I92" s="6">
        <v>93</v>
      </c>
      <c r="J92" s="6">
        <v>0</v>
      </c>
      <c r="K92" s="6">
        <v>0</v>
      </c>
      <c r="L92" s="6">
        <v>0</v>
      </c>
      <c r="M92" s="6">
        <f t="shared" ref="M92" si="123">IFERROR(H92/C92*100,"-")</f>
        <v>100</v>
      </c>
      <c r="N92" s="6">
        <f t="shared" ref="N92" si="124">C92-H92</f>
        <v>0</v>
      </c>
      <c r="O92" s="6">
        <f t="shared" ref="O92" si="125">IFERROR(I92/D92*100,"-")</f>
        <v>100</v>
      </c>
      <c r="P92" s="6">
        <f t="shared" ref="P92" si="126">D92-I92</f>
        <v>0</v>
      </c>
      <c r="Q92" s="6" t="str">
        <f t="shared" ref="Q92" si="127">IFERROR(J92/E92*100,"-")</f>
        <v>-</v>
      </c>
      <c r="R92" s="6">
        <f t="shared" ref="R92" si="128">E92-J92</f>
        <v>0</v>
      </c>
      <c r="S92" s="6" t="str">
        <f t="shared" ref="S92" si="129">IFERROR(K92/F92*100,"-")</f>
        <v>-</v>
      </c>
      <c r="T92" s="6">
        <f t="shared" ref="T92" si="130">F92-K92</f>
        <v>0</v>
      </c>
      <c r="U92" s="48"/>
    </row>
    <row r="93" spans="1:21" s="5" customFormat="1" ht="28.5" hidden="1" customHeight="1" outlineLevel="2" collapsed="1">
      <c r="A93" s="176"/>
      <c r="B93" s="16" t="s">
        <v>758</v>
      </c>
      <c r="C93" s="6">
        <f t="shared" si="77"/>
        <v>44127.5</v>
      </c>
      <c r="D93" s="6">
        <f>SUM(D94:D101)</f>
        <v>43392.5</v>
      </c>
      <c r="E93" s="6">
        <f t="shared" ref="E93:F93" si="131">SUM(E94:E101)</f>
        <v>735</v>
      </c>
      <c r="F93" s="6">
        <f t="shared" si="131"/>
        <v>0</v>
      </c>
      <c r="G93" s="6">
        <v>0</v>
      </c>
      <c r="H93" s="6">
        <f t="shared" si="84"/>
        <v>31904.2</v>
      </c>
      <c r="I93" s="6">
        <f>SUM(I94:I101)</f>
        <v>31169.200000000001</v>
      </c>
      <c r="J93" s="6">
        <f t="shared" ref="J93:L93" si="132">SUM(J94:J101)</f>
        <v>735</v>
      </c>
      <c r="K93" s="6">
        <f t="shared" si="132"/>
        <v>0</v>
      </c>
      <c r="L93" s="6">
        <f t="shared" si="132"/>
        <v>0</v>
      </c>
      <c r="M93" s="6">
        <f t="shared" ref="M93" si="133">IFERROR(H93/C93*100,"-")</f>
        <v>72.300039657809762</v>
      </c>
      <c r="N93" s="6">
        <f t="shared" si="92"/>
        <v>12223.3</v>
      </c>
      <c r="O93" s="6">
        <f t="shared" ref="O93" si="134">IFERROR(I93/D93*100,"-")</f>
        <v>71.830846344414354</v>
      </c>
      <c r="P93" s="6">
        <f t="shared" si="93"/>
        <v>12223.3</v>
      </c>
      <c r="Q93" s="6">
        <f t="shared" ref="Q93" si="135">IFERROR(J93/E93*100,"-")</f>
        <v>100</v>
      </c>
      <c r="R93" s="6">
        <f t="shared" si="94"/>
        <v>0</v>
      </c>
      <c r="S93" s="6" t="str">
        <f t="shared" ref="S93" si="136">IFERROR(K93/F93*100,"-")</f>
        <v>-</v>
      </c>
      <c r="T93" s="6">
        <f t="shared" si="95"/>
        <v>0</v>
      </c>
      <c r="U93" s="48"/>
    </row>
    <row r="94" spans="1:21" s="5" customFormat="1" ht="25.5" hidden="1" outlineLevel="3">
      <c r="A94" s="176"/>
      <c r="B94" s="16" t="s">
        <v>515</v>
      </c>
      <c r="C94" s="6">
        <f t="shared" si="77"/>
        <v>42849.3</v>
      </c>
      <c r="D94" s="6">
        <v>42114.3</v>
      </c>
      <c r="E94" s="6">
        <v>735</v>
      </c>
      <c r="F94" s="6">
        <v>0</v>
      </c>
      <c r="G94" s="6">
        <v>0</v>
      </c>
      <c r="H94" s="6">
        <f t="shared" si="84"/>
        <v>31464.9</v>
      </c>
      <c r="I94" s="6">
        <v>30729.9</v>
      </c>
      <c r="J94" s="6">
        <v>735</v>
      </c>
      <c r="K94" s="6">
        <v>0</v>
      </c>
      <c r="L94" s="6">
        <v>0</v>
      </c>
      <c r="M94" s="6">
        <f t="shared" si="80"/>
        <v>73.431537971448762</v>
      </c>
      <c r="N94" s="6">
        <f t="shared" si="92"/>
        <v>11384.400000000001</v>
      </c>
      <c r="O94" s="6">
        <f t="shared" si="81"/>
        <v>72.967851774812829</v>
      </c>
      <c r="P94" s="6">
        <f t="shared" si="93"/>
        <v>11384.400000000001</v>
      </c>
      <c r="Q94" s="6">
        <f t="shared" si="82"/>
        <v>100</v>
      </c>
      <c r="R94" s="6">
        <f t="shared" si="94"/>
        <v>0</v>
      </c>
      <c r="S94" s="6" t="str">
        <f t="shared" si="83"/>
        <v>-</v>
      </c>
      <c r="T94" s="6">
        <f t="shared" si="95"/>
        <v>0</v>
      </c>
      <c r="U94" s="48"/>
    </row>
    <row r="95" spans="1:21" s="5" customFormat="1" ht="38.25" hidden="1" outlineLevel="3">
      <c r="A95" s="176"/>
      <c r="B95" s="16" t="s">
        <v>18</v>
      </c>
      <c r="C95" s="6">
        <f t="shared" si="77"/>
        <v>200</v>
      </c>
      <c r="D95" s="6">
        <v>200</v>
      </c>
      <c r="E95" s="6">
        <v>0</v>
      </c>
      <c r="F95" s="6">
        <v>0</v>
      </c>
      <c r="G95" s="6">
        <v>0</v>
      </c>
      <c r="H95" s="6">
        <f t="shared" si="84"/>
        <v>59.3</v>
      </c>
      <c r="I95" s="6">
        <v>59.3</v>
      </c>
      <c r="J95" s="6">
        <v>0</v>
      </c>
      <c r="K95" s="6">
        <v>0</v>
      </c>
      <c r="L95" s="6">
        <v>0</v>
      </c>
      <c r="M95" s="6">
        <f t="shared" si="80"/>
        <v>29.65</v>
      </c>
      <c r="N95" s="6">
        <f t="shared" si="92"/>
        <v>140.69999999999999</v>
      </c>
      <c r="O95" s="6">
        <f t="shared" si="81"/>
        <v>29.65</v>
      </c>
      <c r="P95" s="6">
        <f t="shared" si="93"/>
        <v>140.69999999999999</v>
      </c>
      <c r="Q95" s="6" t="str">
        <f t="shared" si="82"/>
        <v>-</v>
      </c>
      <c r="R95" s="6">
        <f t="shared" si="94"/>
        <v>0</v>
      </c>
      <c r="S95" s="6" t="str">
        <f t="shared" si="83"/>
        <v>-</v>
      </c>
      <c r="T95" s="6">
        <f t="shared" si="95"/>
        <v>0</v>
      </c>
      <c r="U95" s="48"/>
    </row>
    <row r="96" spans="1:21" s="5" customFormat="1" ht="25.5" hidden="1" outlineLevel="3">
      <c r="A96" s="176"/>
      <c r="B96" s="16" t="s">
        <v>19</v>
      </c>
      <c r="C96" s="6">
        <f t="shared" si="77"/>
        <v>80</v>
      </c>
      <c r="D96" s="6">
        <v>80</v>
      </c>
      <c r="E96" s="6">
        <v>0</v>
      </c>
      <c r="F96" s="6">
        <v>0</v>
      </c>
      <c r="G96" s="6">
        <v>0</v>
      </c>
      <c r="H96" s="6">
        <f t="shared" si="84"/>
        <v>80</v>
      </c>
      <c r="I96" s="6">
        <v>80</v>
      </c>
      <c r="J96" s="6">
        <v>0</v>
      </c>
      <c r="K96" s="6">
        <v>0</v>
      </c>
      <c r="L96" s="6">
        <v>0</v>
      </c>
      <c r="M96" s="6">
        <f t="shared" si="80"/>
        <v>100</v>
      </c>
      <c r="N96" s="6">
        <f t="shared" si="92"/>
        <v>0</v>
      </c>
      <c r="O96" s="6">
        <f t="shared" si="81"/>
        <v>100</v>
      </c>
      <c r="P96" s="6">
        <f t="shared" si="93"/>
        <v>0</v>
      </c>
      <c r="Q96" s="6" t="str">
        <f t="shared" si="82"/>
        <v>-</v>
      </c>
      <c r="R96" s="6">
        <f t="shared" si="94"/>
        <v>0</v>
      </c>
      <c r="S96" s="6" t="str">
        <f t="shared" si="83"/>
        <v>-</v>
      </c>
      <c r="T96" s="6">
        <f t="shared" si="95"/>
        <v>0</v>
      </c>
      <c r="U96" s="48"/>
    </row>
    <row r="97" spans="1:21" s="5" customFormat="1" ht="38.25" hidden="1" outlineLevel="3">
      <c r="A97" s="176"/>
      <c r="B97" s="16" t="s">
        <v>20</v>
      </c>
      <c r="C97" s="6">
        <f t="shared" si="77"/>
        <v>200</v>
      </c>
      <c r="D97" s="6">
        <v>200</v>
      </c>
      <c r="E97" s="6">
        <v>0</v>
      </c>
      <c r="F97" s="6">
        <v>0</v>
      </c>
      <c r="G97" s="6">
        <v>0</v>
      </c>
      <c r="H97" s="6">
        <f t="shared" si="84"/>
        <v>200</v>
      </c>
      <c r="I97" s="6">
        <v>200</v>
      </c>
      <c r="J97" s="6">
        <v>0</v>
      </c>
      <c r="K97" s="6">
        <v>0</v>
      </c>
      <c r="L97" s="6">
        <v>0</v>
      </c>
      <c r="M97" s="6">
        <f t="shared" si="80"/>
        <v>100</v>
      </c>
      <c r="N97" s="6">
        <f t="shared" si="92"/>
        <v>0</v>
      </c>
      <c r="O97" s="6">
        <f t="shared" si="81"/>
        <v>100</v>
      </c>
      <c r="P97" s="6">
        <f t="shared" si="93"/>
        <v>0</v>
      </c>
      <c r="Q97" s="6" t="str">
        <f t="shared" si="82"/>
        <v>-</v>
      </c>
      <c r="R97" s="6">
        <f t="shared" si="94"/>
        <v>0</v>
      </c>
      <c r="S97" s="6" t="str">
        <f t="shared" si="83"/>
        <v>-</v>
      </c>
      <c r="T97" s="6">
        <f t="shared" si="95"/>
        <v>0</v>
      </c>
      <c r="U97" s="48"/>
    </row>
    <row r="98" spans="1:21" s="5" customFormat="1" ht="51" hidden="1" customHeight="1" outlineLevel="3">
      <c r="A98" s="176"/>
      <c r="B98" s="16" t="s">
        <v>21</v>
      </c>
      <c r="C98" s="6">
        <f t="shared" si="77"/>
        <v>150</v>
      </c>
      <c r="D98" s="6">
        <v>150</v>
      </c>
      <c r="E98" s="6">
        <v>0</v>
      </c>
      <c r="F98" s="6">
        <v>0</v>
      </c>
      <c r="G98" s="6">
        <v>0</v>
      </c>
      <c r="H98" s="6">
        <f t="shared" si="84"/>
        <v>0</v>
      </c>
      <c r="I98" s="6">
        <v>0</v>
      </c>
      <c r="J98" s="6">
        <v>0</v>
      </c>
      <c r="K98" s="6">
        <v>0</v>
      </c>
      <c r="L98" s="6">
        <v>0</v>
      </c>
      <c r="M98" s="6">
        <f t="shared" si="80"/>
        <v>0</v>
      </c>
      <c r="N98" s="6">
        <f t="shared" si="92"/>
        <v>150</v>
      </c>
      <c r="O98" s="6">
        <f t="shared" si="81"/>
        <v>0</v>
      </c>
      <c r="P98" s="6">
        <f t="shared" si="93"/>
        <v>150</v>
      </c>
      <c r="Q98" s="6" t="str">
        <f t="shared" si="82"/>
        <v>-</v>
      </c>
      <c r="R98" s="6">
        <f t="shared" si="94"/>
        <v>0</v>
      </c>
      <c r="S98" s="6" t="str">
        <f t="shared" si="83"/>
        <v>-</v>
      </c>
      <c r="T98" s="6">
        <f t="shared" si="95"/>
        <v>0</v>
      </c>
      <c r="U98" s="48"/>
    </row>
    <row r="99" spans="1:21" s="5" customFormat="1" ht="25.5" hidden="1" outlineLevel="3">
      <c r="A99" s="176"/>
      <c r="B99" s="16" t="s">
        <v>756</v>
      </c>
      <c r="C99" s="6">
        <f t="shared" si="77"/>
        <v>450</v>
      </c>
      <c r="D99" s="6">
        <v>450</v>
      </c>
      <c r="E99" s="6">
        <v>0</v>
      </c>
      <c r="F99" s="6">
        <v>0</v>
      </c>
      <c r="G99" s="6">
        <v>0</v>
      </c>
      <c r="H99" s="6">
        <f t="shared" si="84"/>
        <v>0</v>
      </c>
      <c r="I99" s="6">
        <v>0</v>
      </c>
      <c r="J99" s="6">
        <v>0</v>
      </c>
      <c r="K99" s="6">
        <v>0</v>
      </c>
      <c r="L99" s="6">
        <v>0</v>
      </c>
      <c r="M99" s="6">
        <f t="shared" si="80"/>
        <v>0</v>
      </c>
      <c r="N99" s="6">
        <f t="shared" si="92"/>
        <v>450</v>
      </c>
      <c r="O99" s="6">
        <f t="shared" si="81"/>
        <v>0</v>
      </c>
      <c r="P99" s="6">
        <f t="shared" si="93"/>
        <v>450</v>
      </c>
      <c r="Q99" s="6" t="str">
        <f t="shared" si="82"/>
        <v>-</v>
      </c>
      <c r="R99" s="6">
        <f t="shared" si="94"/>
        <v>0</v>
      </c>
      <c r="S99" s="6" t="str">
        <f t="shared" si="83"/>
        <v>-</v>
      </c>
      <c r="T99" s="6">
        <f t="shared" si="95"/>
        <v>0</v>
      </c>
      <c r="U99" s="48"/>
    </row>
    <row r="100" spans="1:21" s="5" customFormat="1" ht="25.5" hidden="1" outlineLevel="3">
      <c r="A100" s="176"/>
      <c r="B100" s="16" t="s">
        <v>757</v>
      </c>
      <c r="C100" s="6">
        <f t="shared" si="77"/>
        <v>98.2</v>
      </c>
      <c r="D100" s="6">
        <v>98.2</v>
      </c>
      <c r="E100" s="6">
        <v>0</v>
      </c>
      <c r="F100" s="6">
        <v>0</v>
      </c>
      <c r="G100" s="6"/>
      <c r="H100" s="6">
        <f t="shared" si="84"/>
        <v>0</v>
      </c>
      <c r="I100" s="6">
        <v>0</v>
      </c>
      <c r="J100" s="6">
        <v>0</v>
      </c>
      <c r="K100" s="6">
        <v>0</v>
      </c>
      <c r="L100" s="6"/>
      <c r="M100" s="6">
        <f t="shared" si="80"/>
        <v>0</v>
      </c>
      <c r="N100" s="6">
        <f t="shared" si="92"/>
        <v>98.2</v>
      </c>
      <c r="O100" s="6">
        <f t="shared" si="81"/>
        <v>0</v>
      </c>
      <c r="P100" s="6">
        <f t="shared" si="93"/>
        <v>98.2</v>
      </c>
      <c r="Q100" s="6" t="str">
        <f t="shared" si="82"/>
        <v>-</v>
      </c>
      <c r="R100" s="6">
        <f t="shared" si="94"/>
        <v>0</v>
      </c>
      <c r="S100" s="6" t="str">
        <f t="shared" si="83"/>
        <v>-</v>
      </c>
      <c r="T100" s="6">
        <f t="shared" si="95"/>
        <v>0</v>
      </c>
      <c r="U100" s="48"/>
    </row>
    <row r="101" spans="1:21" s="5" customFormat="1" ht="15.75" hidden="1" outlineLevel="3">
      <c r="A101" s="176"/>
      <c r="B101" s="16" t="s">
        <v>505</v>
      </c>
      <c r="C101" s="6">
        <f t="shared" ref="C101" si="137">SUM(D101:F101)</f>
        <v>100</v>
      </c>
      <c r="D101" s="6">
        <v>100</v>
      </c>
      <c r="E101" s="6">
        <v>0</v>
      </c>
      <c r="F101" s="6">
        <v>0</v>
      </c>
      <c r="G101" s="6">
        <v>0</v>
      </c>
      <c r="H101" s="6">
        <f t="shared" ref="H101" si="138">SUM(I101:K101)</f>
        <v>100</v>
      </c>
      <c r="I101" s="6">
        <v>100</v>
      </c>
      <c r="J101" s="6">
        <v>0</v>
      </c>
      <c r="K101" s="6">
        <v>0</v>
      </c>
      <c r="L101" s="6">
        <v>0</v>
      </c>
      <c r="M101" s="6">
        <f t="shared" ref="M101" si="139">IFERROR(H101/C101*100,"-")</f>
        <v>100</v>
      </c>
      <c r="N101" s="6">
        <f t="shared" ref="N101" si="140">C101-H101</f>
        <v>0</v>
      </c>
      <c r="O101" s="6">
        <f t="shared" ref="O101" si="141">IFERROR(I101/D101*100,"-")</f>
        <v>100</v>
      </c>
      <c r="P101" s="6">
        <f t="shared" ref="P101" si="142">D101-I101</f>
        <v>0</v>
      </c>
      <c r="Q101" s="6" t="str">
        <f t="shared" ref="Q101" si="143">IFERROR(J101/E101*100,"-")</f>
        <v>-</v>
      </c>
      <c r="R101" s="6">
        <f t="shared" ref="R101" si="144">E101-J101</f>
        <v>0</v>
      </c>
      <c r="S101" s="6" t="str">
        <f t="shared" ref="S101" si="145">IFERROR(K101/F101*100,"-")</f>
        <v>-</v>
      </c>
      <c r="T101" s="6">
        <f t="shared" ref="T101" si="146">F101-K101</f>
        <v>0</v>
      </c>
      <c r="U101" s="48"/>
    </row>
    <row r="102" spans="1:21" s="158" customFormat="1" ht="63.75" hidden="1" outlineLevel="1" collapsed="1">
      <c r="A102" s="180"/>
      <c r="B102" s="181" t="s">
        <v>516</v>
      </c>
      <c r="C102" s="153">
        <f t="shared" si="77"/>
        <v>16954.099999999999</v>
      </c>
      <c r="D102" s="153">
        <f>SUM(D103:D103)</f>
        <v>16954.099999999999</v>
      </c>
      <c r="E102" s="153">
        <f>SUM(E103:E103)</f>
        <v>0</v>
      </c>
      <c r="F102" s="153">
        <f>SUM(F103:F103)</f>
        <v>0</v>
      </c>
      <c r="G102" s="153">
        <f>SUM(G103:G103)</f>
        <v>8600</v>
      </c>
      <c r="H102" s="153">
        <f t="shared" si="84"/>
        <v>12635.9</v>
      </c>
      <c r="I102" s="153">
        <f>SUM(I103:I103)</f>
        <v>12635.9</v>
      </c>
      <c r="J102" s="153">
        <f>SUM(J103:J103)</f>
        <v>0</v>
      </c>
      <c r="K102" s="153">
        <f>SUM(K103:K103)</f>
        <v>0</v>
      </c>
      <c r="L102" s="153">
        <f>SUM(L103:L103)</f>
        <v>3670.2</v>
      </c>
      <c r="M102" s="153">
        <f t="shared" si="80"/>
        <v>74.530054677039786</v>
      </c>
      <c r="N102" s="153">
        <f t="shared" si="92"/>
        <v>4318.1999999999989</v>
      </c>
      <c r="O102" s="153">
        <f t="shared" si="81"/>
        <v>74.530054677039786</v>
      </c>
      <c r="P102" s="153">
        <f t="shared" si="93"/>
        <v>4318.1999999999989</v>
      </c>
      <c r="Q102" s="153" t="str">
        <f t="shared" si="82"/>
        <v>-</v>
      </c>
      <c r="R102" s="153">
        <f t="shared" si="94"/>
        <v>0</v>
      </c>
      <c r="S102" s="153" t="str">
        <f t="shared" si="83"/>
        <v>-</v>
      </c>
      <c r="T102" s="153">
        <f t="shared" si="95"/>
        <v>0</v>
      </c>
      <c r="U102" s="48"/>
    </row>
    <row r="103" spans="1:21" s="5" customFormat="1" ht="25.5" hidden="1" outlineLevel="2">
      <c r="A103" s="175"/>
      <c r="B103" s="16" t="s">
        <v>759</v>
      </c>
      <c r="C103" s="6">
        <f t="shared" si="77"/>
        <v>16954.099999999999</v>
      </c>
      <c r="D103" s="6">
        <v>16954.099999999999</v>
      </c>
      <c r="E103" s="6">
        <v>0</v>
      </c>
      <c r="F103" s="6">
        <v>0</v>
      </c>
      <c r="G103" s="6">
        <v>8600</v>
      </c>
      <c r="H103" s="6">
        <f t="shared" si="84"/>
        <v>12635.9</v>
      </c>
      <c r="I103" s="6">
        <v>12635.9</v>
      </c>
      <c r="J103" s="6">
        <v>0</v>
      </c>
      <c r="K103" s="6">
        <v>0</v>
      </c>
      <c r="L103" s="6">
        <v>3670.2</v>
      </c>
      <c r="M103" s="6">
        <f>IFERROR(H103/C103*100,"-")</f>
        <v>74.530054677039786</v>
      </c>
      <c r="N103" s="6">
        <f t="shared" si="92"/>
        <v>4318.1999999999989</v>
      </c>
      <c r="O103" s="6">
        <f t="shared" si="81"/>
        <v>74.530054677039786</v>
      </c>
      <c r="P103" s="6">
        <f t="shared" si="93"/>
        <v>4318.1999999999989</v>
      </c>
      <c r="Q103" s="6" t="str">
        <f t="shared" si="82"/>
        <v>-</v>
      </c>
      <c r="R103" s="6">
        <f t="shared" si="94"/>
        <v>0</v>
      </c>
      <c r="S103" s="6" t="str">
        <f t="shared" si="83"/>
        <v>-</v>
      </c>
      <c r="T103" s="6">
        <f t="shared" si="95"/>
        <v>0</v>
      </c>
      <c r="U103" s="48"/>
    </row>
    <row r="104" spans="1:21" s="158" customFormat="1" ht="60" hidden="1" customHeight="1" outlineLevel="1" collapsed="1">
      <c r="A104" s="178"/>
      <c r="B104" s="156" t="s">
        <v>517</v>
      </c>
      <c r="C104" s="153">
        <f t="shared" ref="C104:C148" si="147">SUM(D104:F104)</f>
        <v>43563.7</v>
      </c>
      <c r="D104" s="153">
        <f>D105</f>
        <v>43563.7</v>
      </c>
      <c r="E104" s="153">
        <f t="shared" ref="E104:F104" si="148">E105</f>
        <v>0</v>
      </c>
      <c r="F104" s="153">
        <f t="shared" si="148"/>
        <v>0</v>
      </c>
      <c r="G104" s="153">
        <f t="shared" ref="G104:L104" si="149">G106</f>
        <v>0</v>
      </c>
      <c r="H104" s="153">
        <f t="shared" ref="H104:H149" si="150">SUM(I104:K104)</f>
        <v>20608.8</v>
      </c>
      <c r="I104" s="153">
        <f>I105</f>
        <v>20608.8</v>
      </c>
      <c r="J104" s="153">
        <f t="shared" ref="J104:K104" si="151">J105</f>
        <v>0</v>
      </c>
      <c r="K104" s="153">
        <f t="shared" si="151"/>
        <v>0</v>
      </c>
      <c r="L104" s="153">
        <f t="shared" si="149"/>
        <v>0</v>
      </c>
      <c r="M104" s="153">
        <f t="shared" si="80"/>
        <v>47.307276471006823</v>
      </c>
      <c r="N104" s="153">
        <f t="shared" si="92"/>
        <v>22954.899999999998</v>
      </c>
      <c r="O104" s="153">
        <f t="shared" si="81"/>
        <v>47.307276471006823</v>
      </c>
      <c r="P104" s="153">
        <f t="shared" si="93"/>
        <v>22954.899999999998</v>
      </c>
      <c r="Q104" s="153" t="str">
        <f t="shared" si="82"/>
        <v>-</v>
      </c>
      <c r="R104" s="153">
        <f t="shared" si="94"/>
        <v>0</v>
      </c>
      <c r="S104" s="153" t="str">
        <f t="shared" si="83"/>
        <v>-</v>
      </c>
      <c r="T104" s="153">
        <f t="shared" si="95"/>
        <v>0</v>
      </c>
      <c r="U104" s="131"/>
    </row>
    <row r="105" spans="1:21" s="5" customFormat="1" ht="38.25" hidden="1" outlineLevel="2">
      <c r="A105" s="176"/>
      <c r="B105" s="16" t="s">
        <v>760</v>
      </c>
      <c r="C105" s="6">
        <f t="shared" ref="C105" si="152">SUM(D105:F105)</f>
        <v>43563.7</v>
      </c>
      <c r="D105" s="6">
        <f>D106+D107</f>
        <v>43563.7</v>
      </c>
      <c r="E105" s="6">
        <f t="shared" ref="E105:G105" si="153">E106+E107</f>
        <v>0</v>
      </c>
      <c r="F105" s="6">
        <f t="shared" si="153"/>
        <v>0</v>
      </c>
      <c r="G105" s="6">
        <f t="shared" si="153"/>
        <v>0</v>
      </c>
      <c r="H105" s="6">
        <f t="shared" ref="H105" si="154">SUM(I105:K105)</f>
        <v>20608.8</v>
      </c>
      <c r="I105" s="6">
        <f>I106+I107</f>
        <v>20608.8</v>
      </c>
      <c r="J105" s="6">
        <f>J106+J107</f>
        <v>0</v>
      </c>
      <c r="K105" s="6">
        <f>K106+K107</f>
        <v>0</v>
      </c>
      <c r="L105" s="6">
        <v>0</v>
      </c>
      <c r="M105" s="6">
        <f t="shared" ref="M105" si="155">IFERROR(H105/C105*100,"-")</f>
        <v>47.307276471006823</v>
      </c>
      <c r="N105" s="6">
        <f t="shared" si="92"/>
        <v>22954.899999999998</v>
      </c>
      <c r="O105" s="6">
        <f t="shared" ref="O105" si="156">IFERROR(I105/D105*100,"-")</f>
        <v>47.307276471006823</v>
      </c>
      <c r="P105" s="6">
        <f t="shared" si="93"/>
        <v>22954.899999999998</v>
      </c>
      <c r="Q105" s="6" t="str">
        <f t="shared" ref="Q105" si="157">IFERROR(J105/E105*100,"-")</f>
        <v>-</v>
      </c>
      <c r="R105" s="6">
        <f t="shared" si="94"/>
        <v>0</v>
      </c>
      <c r="S105" s="6" t="str">
        <f t="shared" ref="S105" si="158">IFERROR(K105/F105*100,"-")</f>
        <v>-</v>
      </c>
      <c r="T105" s="6">
        <f t="shared" si="95"/>
        <v>0</v>
      </c>
      <c r="U105" s="131"/>
    </row>
    <row r="106" spans="1:21" s="5" customFormat="1" ht="25.5" hidden="1" outlineLevel="3">
      <c r="A106" s="176"/>
      <c r="B106" s="16" t="s">
        <v>518</v>
      </c>
      <c r="C106" s="6">
        <f t="shared" si="147"/>
        <v>10577.2</v>
      </c>
      <c r="D106" s="6">
        <v>10577.2</v>
      </c>
      <c r="E106" s="6">
        <v>0</v>
      </c>
      <c r="F106" s="6">
        <v>0</v>
      </c>
      <c r="G106" s="6">
        <v>0</v>
      </c>
      <c r="H106" s="6">
        <f t="shared" si="150"/>
        <v>5235.8</v>
      </c>
      <c r="I106" s="6">
        <v>5235.8</v>
      </c>
      <c r="J106" s="6">
        <v>0</v>
      </c>
      <c r="K106" s="6">
        <v>0</v>
      </c>
      <c r="L106" s="6">
        <v>0</v>
      </c>
      <c r="M106" s="6">
        <f t="shared" si="80"/>
        <v>49.500813069621444</v>
      </c>
      <c r="N106" s="6">
        <f t="shared" ref="N106:N152" si="159">C106-H106</f>
        <v>5341.4000000000005</v>
      </c>
      <c r="O106" s="6">
        <f t="shared" si="81"/>
        <v>49.500813069621444</v>
      </c>
      <c r="P106" s="6">
        <f t="shared" ref="P106:P150" si="160">D106-I106</f>
        <v>5341.4000000000005</v>
      </c>
      <c r="Q106" s="6" t="str">
        <f t="shared" si="82"/>
        <v>-</v>
      </c>
      <c r="R106" s="6">
        <f t="shared" ref="R106:R150" si="161">E106-J106</f>
        <v>0</v>
      </c>
      <c r="S106" s="6" t="str">
        <f t="shared" si="83"/>
        <v>-</v>
      </c>
      <c r="T106" s="6">
        <f t="shared" ref="T106:T152" si="162">F106-K106</f>
        <v>0</v>
      </c>
      <c r="U106" s="131"/>
    </row>
    <row r="107" spans="1:21" s="5" customFormat="1" ht="38.25" hidden="1" outlineLevel="3">
      <c r="A107" s="176"/>
      <c r="B107" s="16" t="s">
        <v>519</v>
      </c>
      <c r="C107" s="6">
        <f t="shared" si="147"/>
        <v>32986.5</v>
      </c>
      <c r="D107" s="6">
        <v>32986.5</v>
      </c>
      <c r="E107" s="6">
        <v>0</v>
      </c>
      <c r="F107" s="6">
        <v>0</v>
      </c>
      <c r="G107" s="6"/>
      <c r="H107" s="6">
        <f t="shared" si="150"/>
        <v>15373</v>
      </c>
      <c r="I107" s="6">
        <v>15373</v>
      </c>
      <c r="J107" s="6">
        <v>0</v>
      </c>
      <c r="K107" s="6">
        <v>0</v>
      </c>
      <c r="L107" s="6"/>
      <c r="M107" s="6">
        <f t="shared" si="80"/>
        <v>46.603913722280325</v>
      </c>
      <c r="N107" s="6">
        <f t="shared" si="159"/>
        <v>17613.5</v>
      </c>
      <c r="O107" s="6">
        <f t="shared" si="81"/>
        <v>46.603913722280325</v>
      </c>
      <c r="P107" s="6">
        <f t="shared" si="160"/>
        <v>17613.5</v>
      </c>
      <c r="Q107" s="6" t="str">
        <f t="shared" si="82"/>
        <v>-</v>
      </c>
      <c r="R107" s="6">
        <f t="shared" si="161"/>
        <v>0</v>
      </c>
      <c r="S107" s="6" t="str">
        <f t="shared" si="83"/>
        <v>-</v>
      </c>
      <c r="T107" s="6">
        <f t="shared" si="162"/>
        <v>0</v>
      </c>
      <c r="U107" s="131"/>
    </row>
    <row r="108" spans="1:21" s="158" customFormat="1" ht="33.75" hidden="1" customHeight="1" outlineLevel="1" collapsed="1">
      <c r="A108" s="178"/>
      <c r="B108" s="156" t="s">
        <v>520</v>
      </c>
      <c r="C108" s="153">
        <f t="shared" si="147"/>
        <v>11071.2</v>
      </c>
      <c r="D108" s="153">
        <f>D109+D110</f>
        <v>9437.2000000000007</v>
      </c>
      <c r="E108" s="153">
        <f t="shared" ref="E108:F108" si="163">E109+E110</f>
        <v>1500.5</v>
      </c>
      <c r="F108" s="153">
        <f t="shared" si="163"/>
        <v>133.5</v>
      </c>
      <c r="G108" s="153">
        <f>SUM(G109:G109)</f>
        <v>0</v>
      </c>
      <c r="H108" s="153">
        <f t="shared" si="150"/>
        <v>4755.7</v>
      </c>
      <c r="I108" s="153">
        <f>I109+I110</f>
        <v>3375.2</v>
      </c>
      <c r="J108" s="153">
        <f t="shared" ref="J108:K108" si="164">J109+J110</f>
        <v>1380.5</v>
      </c>
      <c r="K108" s="153">
        <f t="shared" si="164"/>
        <v>0</v>
      </c>
      <c r="L108" s="153">
        <f>SUM(L109:L109)</f>
        <v>0</v>
      </c>
      <c r="M108" s="153">
        <f t="shared" si="80"/>
        <v>42.955596502637469</v>
      </c>
      <c r="N108" s="153">
        <f t="shared" si="159"/>
        <v>6315.5000000000009</v>
      </c>
      <c r="O108" s="153">
        <f t="shared" si="81"/>
        <v>35.76484550502267</v>
      </c>
      <c r="P108" s="153">
        <f t="shared" si="160"/>
        <v>6062.0000000000009</v>
      </c>
      <c r="Q108" s="153">
        <f t="shared" si="82"/>
        <v>92.002665778073975</v>
      </c>
      <c r="R108" s="153">
        <f t="shared" si="161"/>
        <v>120</v>
      </c>
      <c r="S108" s="153">
        <f t="shared" si="83"/>
        <v>0</v>
      </c>
      <c r="T108" s="153">
        <f t="shared" si="162"/>
        <v>133.5</v>
      </c>
      <c r="U108" s="48"/>
    </row>
    <row r="109" spans="1:21" s="5" customFormat="1" ht="33.75" hidden="1" customHeight="1" outlineLevel="2">
      <c r="A109" s="175"/>
      <c r="B109" s="16" t="s">
        <v>761</v>
      </c>
      <c r="C109" s="6">
        <f t="shared" si="147"/>
        <v>6464.2</v>
      </c>
      <c r="D109" s="6">
        <v>6464.2</v>
      </c>
      <c r="E109" s="6">
        <v>0</v>
      </c>
      <c r="F109" s="6">
        <v>0</v>
      </c>
      <c r="G109" s="6">
        <v>0</v>
      </c>
      <c r="H109" s="6">
        <f t="shared" si="150"/>
        <v>2373</v>
      </c>
      <c r="I109" s="6">
        <v>2373</v>
      </c>
      <c r="J109" s="6">
        <v>0</v>
      </c>
      <c r="K109" s="6">
        <v>0</v>
      </c>
      <c r="L109" s="6">
        <v>0</v>
      </c>
      <c r="M109" s="153">
        <f t="shared" si="80"/>
        <v>36.709879026020239</v>
      </c>
      <c r="N109" s="153">
        <f t="shared" si="159"/>
        <v>4091.2</v>
      </c>
      <c r="O109" s="153">
        <f t="shared" si="81"/>
        <v>36.709879026020239</v>
      </c>
      <c r="P109" s="153">
        <f t="shared" si="160"/>
        <v>4091.2</v>
      </c>
      <c r="Q109" s="153" t="str">
        <f t="shared" si="82"/>
        <v>-</v>
      </c>
      <c r="R109" s="153">
        <f t="shared" si="161"/>
        <v>0</v>
      </c>
      <c r="S109" s="153" t="str">
        <f t="shared" si="83"/>
        <v>-</v>
      </c>
      <c r="T109" s="153">
        <f t="shared" si="162"/>
        <v>0</v>
      </c>
      <c r="U109" s="48" t="s">
        <v>690</v>
      </c>
    </row>
    <row r="110" spans="1:21" s="5" customFormat="1" ht="43.5" hidden="1" customHeight="1" outlineLevel="2">
      <c r="A110" s="175"/>
      <c r="B110" s="16" t="s">
        <v>762</v>
      </c>
      <c r="C110" s="6">
        <f t="shared" si="147"/>
        <v>4607</v>
      </c>
      <c r="D110" s="6">
        <v>2973</v>
      </c>
      <c r="E110" s="6">
        <v>1500.5</v>
      </c>
      <c r="F110" s="6">
        <v>133.5</v>
      </c>
      <c r="G110" s="6"/>
      <c r="H110" s="6">
        <f t="shared" si="150"/>
        <v>2382.6999999999998</v>
      </c>
      <c r="I110" s="6">
        <v>1002.2</v>
      </c>
      <c r="J110" s="6">
        <v>1380.5</v>
      </c>
      <c r="K110" s="6">
        <v>0</v>
      </c>
      <c r="L110" s="6"/>
      <c r="M110" s="153">
        <f t="shared" si="80"/>
        <v>51.719123073583674</v>
      </c>
      <c r="N110" s="153">
        <f t="shared" si="159"/>
        <v>2224.3000000000002</v>
      </c>
      <c r="O110" s="153">
        <f t="shared" si="81"/>
        <v>33.710057181298353</v>
      </c>
      <c r="P110" s="153">
        <f t="shared" si="160"/>
        <v>1970.8</v>
      </c>
      <c r="Q110" s="153">
        <f t="shared" si="82"/>
        <v>92.002665778073975</v>
      </c>
      <c r="R110" s="153">
        <f t="shared" si="161"/>
        <v>120</v>
      </c>
      <c r="S110" s="153">
        <f t="shared" si="83"/>
        <v>0</v>
      </c>
      <c r="T110" s="153">
        <f t="shared" si="162"/>
        <v>133.5</v>
      </c>
      <c r="U110" s="48" t="s">
        <v>689</v>
      </c>
    </row>
    <row r="111" spans="1:21" s="5" customFormat="1" ht="77.25" hidden="1" customHeight="1" outlineLevel="1" collapsed="1">
      <c r="A111" s="175"/>
      <c r="B111" s="182" t="s">
        <v>521</v>
      </c>
      <c r="C111" s="153">
        <f t="shared" si="147"/>
        <v>36</v>
      </c>
      <c r="D111" s="153">
        <f>D112</f>
        <v>36</v>
      </c>
      <c r="E111" s="153">
        <f t="shared" ref="E111:F111" si="165">E112</f>
        <v>0</v>
      </c>
      <c r="F111" s="153">
        <f t="shared" si="165"/>
        <v>0</v>
      </c>
      <c r="G111" s="153">
        <f t="shared" ref="G111" si="166">G112</f>
        <v>0</v>
      </c>
      <c r="H111" s="130">
        <f t="shared" si="150"/>
        <v>36</v>
      </c>
      <c r="I111" s="130">
        <f>I112</f>
        <v>36</v>
      </c>
      <c r="J111" s="130">
        <f t="shared" ref="J111:K111" si="167">J112</f>
        <v>0</v>
      </c>
      <c r="K111" s="130">
        <f t="shared" si="167"/>
        <v>0</v>
      </c>
      <c r="L111" s="129">
        <f>L112</f>
        <v>0</v>
      </c>
      <c r="M111" s="153">
        <f t="shared" si="80"/>
        <v>100</v>
      </c>
      <c r="N111" s="153">
        <f t="shared" si="159"/>
        <v>0</v>
      </c>
      <c r="O111" s="153">
        <f t="shared" si="81"/>
        <v>100</v>
      </c>
      <c r="P111" s="153">
        <f t="shared" si="160"/>
        <v>0</v>
      </c>
      <c r="Q111" s="153" t="str">
        <f t="shared" si="82"/>
        <v>-</v>
      </c>
      <c r="R111" s="153">
        <f t="shared" si="161"/>
        <v>0</v>
      </c>
      <c r="S111" s="153" t="str">
        <f t="shared" si="83"/>
        <v>-</v>
      </c>
      <c r="T111" s="153">
        <f t="shared" si="162"/>
        <v>0</v>
      </c>
      <c r="U111" s="131"/>
    </row>
    <row r="112" spans="1:21" s="5" customFormat="1" ht="51.75" hidden="1" customHeight="1" outlineLevel="2">
      <c r="A112" s="175"/>
      <c r="B112" s="16" t="s">
        <v>763</v>
      </c>
      <c r="C112" s="6">
        <f t="shared" si="147"/>
        <v>36</v>
      </c>
      <c r="D112" s="6">
        <v>36</v>
      </c>
      <c r="E112" s="6">
        <v>0</v>
      </c>
      <c r="F112" s="6">
        <v>0</v>
      </c>
      <c r="G112" s="6">
        <v>0</v>
      </c>
      <c r="H112" s="6">
        <f t="shared" si="150"/>
        <v>36</v>
      </c>
      <c r="I112" s="6">
        <v>36</v>
      </c>
      <c r="J112" s="6">
        <v>0</v>
      </c>
      <c r="K112" s="6">
        <v>0</v>
      </c>
      <c r="L112" s="6">
        <v>0</v>
      </c>
      <c r="M112" s="6">
        <f t="shared" si="80"/>
        <v>100</v>
      </c>
      <c r="N112" s="6">
        <f t="shared" si="159"/>
        <v>0</v>
      </c>
      <c r="O112" s="6">
        <f t="shared" si="81"/>
        <v>100</v>
      </c>
      <c r="P112" s="6">
        <f t="shared" si="160"/>
        <v>0</v>
      </c>
      <c r="Q112" s="6" t="str">
        <f t="shared" si="82"/>
        <v>-</v>
      </c>
      <c r="R112" s="6">
        <f t="shared" si="161"/>
        <v>0</v>
      </c>
      <c r="S112" s="6" t="str">
        <f t="shared" si="83"/>
        <v>-</v>
      </c>
      <c r="T112" s="6">
        <f t="shared" si="162"/>
        <v>0</v>
      </c>
      <c r="U112" s="131"/>
    </row>
    <row r="113" spans="1:37" s="3" customFormat="1" ht="59.25" customHeight="1" collapsed="1">
      <c r="A113" s="7">
        <v>6</v>
      </c>
      <c r="B113" s="1" t="s">
        <v>34</v>
      </c>
      <c r="C113" s="206">
        <f t="shared" si="147"/>
        <v>167587.29999999999</v>
      </c>
      <c r="D113" s="206">
        <f>D114+D121+D126+D138+D140</f>
        <v>152396</v>
      </c>
      <c r="E113" s="206">
        <f>E114+E121+E126+E138+E140</f>
        <v>15191.3</v>
      </c>
      <c r="F113" s="2">
        <f>F114+F121+F126+F138+F140</f>
        <v>0</v>
      </c>
      <c r="G113" s="2" t="e">
        <f>G114+G121+G126+G138+G140</f>
        <v>#REF!</v>
      </c>
      <c r="H113" s="2">
        <f>SUM(I113:K113)</f>
        <v>114597.40000000001</v>
      </c>
      <c r="I113" s="2">
        <f>I114+I121+I126+I138+I140</f>
        <v>106314.00000000001</v>
      </c>
      <c r="J113" s="2">
        <f>J114+J121+J126+J138+J140</f>
        <v>8283.4</v>
      </c>
      <c r="K113" s="2">
        <f>K114+K121+K126+K138+K140</f>
        <v>0</v>
      </c>
      <c r="L113" s="2" t="e">
        <f>L114+L121+L126+L138+L140</f>
        <v>#REF!</v>
      </c>
      <c r="M113" s="2">
        <f>IFERROR(H113/C113*100,"-")</f>
        <v>68.380718586670952</v>
      </c>
      <c r="N113" s="2">
        <f t="shared" si="159"/>
        <v>52989.89999999998</v>
      </c>
      <c r="O113" s="2">
        <f t="shared" si="81"/>
        <v>69.761673534738449</v>
      </c>
      <c r="P113" s="2">
        <f t="shared" si="160"/>
        <v>46081.999999999985</v>
      </c>
      <c r="Q113" s="2">
        <f t="shared" si="82"/>
        <v>54.527262314614291</v>
      </c>
      <c r="R113" s="2">
        <f t="shared" si="161"/>
        <v>6907.9</v>
      </c>
      <c r="S113" s="2" t="str">
        <f t="shared" si="83"/>
        <v>-</v>
      </c>
      <c r="T113" s="2">
        <f t="shared" si="162"/>
        <v>0</v>
      </c>
      <c r="U113" s="53"/>
    </row>
    <row r="114" spans="1:37" s="5" customFormat="1" ht="25.5" hidden="1" outlineLevel="1" collapsed="1">
      <c r="A114" s="47"/>
      <c r="B114" s="156" t="s">
        <v>23</v>
      </c>
      <c r="C114" s="153">
        <f>SUM(D114:F114)</f>
        <v>119561.3</v>
      </c>
      <c r="D114" s="246">
        <f>D115+D119+D120</f>
        <v>118986.3</v>
      </c>
      <c r="E114" s="246">
        <f>E115+E119+E120</f>
        <v>575</v>
      </c>
      <c r="F114" s="246">
        <f t="shared" ref="F114" si="168">F115+F119+F120</f>
        <v>0</v>
      </c>
      <c r="G114" s="153">
        <f>SUM(G115:G119)</f>
        <v>11364.9</v>
      </c>
      <c r="H114" s="153">
        <f t="shared" si="150"/>
        <v>91830.5</v>
      </c>
      <c r="I114" s="153">
        <f>I115+I119+I120</f>
        <v>91505.5</v>
      </c>
      <c r="J114" s="153">
        <f t="shared" ref="J114:K114" si="169">J115+J119+J120</f>
        <v>325</v>
      </c>
      <c r="K114" s="153">
        <f t="shared" si="169"/>
        <v>0</v>
      </c>
      <c r="L114" s="153">
        <f>SUM(L115:L119)</f>
        <v>7405.4</v>
      </c>
      <c r="M114" s="130">
        <f t="shared" si="80"/>
        <v>76.806207359739304</v>
      </c>
      <c r="N114" s="130">
        <f>C114-H114</f>
        <v>27730.800000000003</v>
      </c>
      <c r="O114" s="130">
        <f t="shared" si="81"/>
        <v>76.904231831731877</v>
      </c>
      <c r="P114" s="130">
        <f t="shared" si="160"/>
        <v>27480.800000000003</v>
      </c>
      <c r="Q114" s="130">
        <f t="shared" si="82"/>
        <v>56.521739130434781</v>
      </c>
      <c r="R114" s="130">
        <f t="shared" si="161"/>
        <v>250</v>
      </c>
      <c r="S114" s="130" t="str">
        <f t="shared" si="83"/>
        <v>-</v>
      </c>
      <c r="T114" s="130">
        <f t="shared" si="162"/>
        <v>0</v>
      </c>
      <c r="U114" s="48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</row>
    <row r="115" spans="1:37" s="5" customFormat="1" ht="51" hidden="1" outlineLevel="2" collapsed="1">
      <c r="A115" s="242"/>
      <c r="B115" s="16" t="s">
        <v>809</v>
      </c>
      <c r="C115" s="243">
        <f t="shared" si="147"/>
        <v>105599.6</v>
      </c>
      <c r="D115" s="6">
        <f>SUM(D116:D118)</f>
        <v>105124.6</v>
      </c>
      <c r="E115" s="6">
        <f t="shared" ref="E115:F115" si="170">SUM(E116:E118)</f>
        <v>475</v>
      </c>
      <c r="F115" s="6">
        <f t="shared" si="170"/>
        <v>0</v>
      </c>
      <c r="G115" s="6">
        <v>0</v>
      </c>
      <c r="H115" s="6">
        <f t="shared" si="150"/>
        <v>80522.3</v>
      </c>
      <c r="I115" s="6">
        <f>SUM(I116:I118)</f>
        <v>80197.3</v>
      </c>
      <c r="J115" s="6">
        <f t="shared" ref="J115:K115" si="171">SUM(J116:J118)</f>
        <v>325</v>
      </c>
      <c r="K115" s="6">
        <f t="shared" si="171"/>
        <v>0</v>
      </c>
      <c r="L115" s="6">
        <v>0</v>
      </c>
      <c r="M115" s="129">
        <f t="shared" si="80"/>
        <v>76.252466865404784</v>
      </c>
      <c r="N115" s="129">
        <f t="shared" si="159"/>
        <v>25077.300000000003</v>
      </c>
      <c r="O115" s="129">
        <f t="shared" si="81"/>
        <v>76.287852700509688</v>
      </c>
      <c r="P115" s="129">
        <f t="shared" si="160"/>
        <v>24927.300000000003</v>
      </c>
      <c r="Q115" s="129">
        <f t="shared" si="82"/>
        <v>68.421052631578945</v>
      </c>
      <c r="R115" s="129">
        <f t="shared" si="161"/>
        <v>150</v>
      </c>
      <c r="S115" s="129" t="str">
        <f t="shared" si="83"/>
        <v>-</v>
      </c>
      <c r="T115" s="129">
        <f t="shared" si="162"/>
        <v>0</v>
      </c>
      <c r="U115" s="48"/>
    </row>
    <row r="116" spans="1:37" s="5" customFormat="1" ht="55.5" hidden="1" customHeight="1" outlineLevel="3">
      <c r="A116" s="242"/>
      <c r="B116" s="16" t="s">
        <v>433</v>
      </c>
      <c r="C116" s="243">
        <f t="shared" si="147"/>
        <v>74103.600000000006</v>
      </c>
      <c r="D116" s="6">
        <v>73628.600000000006</v>
      </c>
      <c r="E116" s="6">
        <v>475</v>
      </c>
      <c r="F116" s="6">
        <v>0</v>
      </c>
      <c r="G116" s="6">
        <v>5283</v>
      </c>
      <c r="H116" s="6">
        <f t="shared" si="150"/>
        <v>56598.6</v>
      </c>
      <c r="I116" s="6">
        <v>56273.599999999999</v>
      </c>
      <c r="J116" s="6">
        <v>325</v>
      </c>
      <c r="K116" s="6">
        <v>0</v>
      </c>
      <c r="L116" s="6">
        <v>4048.8</v>
      </c>
      <c r="M116" s="129">
        <f t="shared" si="80"/>
        <v>76.377665862387246</v>
      </c>
      <c r="N116" s="129">
        <f t="shared" si="159"/>
        <v>17505.000000000007</v>
      </c>
      <c r="O116" s="129">
        <f t="shared" si="81"/>
        <v>76.428996341095711</v>
      </c>
      <c r="P116" s="129">
        <f t="shared" si="160"/>
        <v>17355.000000000007</v>
      </c>
      <c r="Q116" s="129">
        <f t="shared" si="82"/>
        <v>68.421052631578945</v>
      </c>
      <c r="R116" s="129">
        <f t="shared" si="161"/>
        <v>150</v>
      </c>
      <c r="S116" s="129" t="str">
        <f t="shared" si="83"/>
        <v>-</v>
      </c>
      <c r="T116" s="129">
        <f t="shared" si="162"/>
        <v>0</v>
      </c>
      <c r="U116" s="50"/>
    </row>
    <row r="117" spans="1:37" s="5" customFormat="1" ht="33.75" hidden="1" customHeight="1" outlineLevel="3">
      <c r="A117" s="242"/>
      <c r="B117" s="16" t="s">
        <v>434</v>
      </c>
      <c r="C117" s="243">
        <f t="shared" si="147"/>
        <v>27416.3</v>
      </c>
      <c r="D117" s="6">
        <v>27416.3</v>
      </c>
      <c r="E117" s="6">
        <v>0</v>
      </c>
      <c r="F117" s="6">
        <v>0</v>
      </c>
      <c r="G117" s="6">
        <v>6000</v>
      </c>
      <c r="H117" s="6">
        <f t="shared" si="150"/>
        <v>20150.099999999999</v>
      </c>
      <c r="I117" s="6">
        <v>20150.099999999999</v>
      </c>
      <c r="J117" s="6">
        <v>0</v>
      </c>
      <c r="K117" s="6">
        <v>0</v>
      </c>
      <c r="L117" s="6">
        <v>3274.7</v>
      </c>
      <c r="M117" s="129">
        <f t="shared" si="80"/>
        <v>73.496788406896627</v>
      </c>
      <c r="N117" s="129">
        <f t="shared" si="159"/>
        <v>7266.2000000000007</v>
      </c>
      <c r="O117" s="129">
        <f>IFERROR(I117/D117*100,"-")</f>
        <v>73.496788406896627</v>
      </c>
      <c r="P117" s="129">
        <f t="shared" si="160"/>
        <v>7266.2000000000007</v>
      </c>
      <c r="Q117" s="129" t="str">
        <f>IFERROR(#REF!/E117*100,"-")</f>
        <v>-</v>
      </c>
      <c r="R117" s="129">
        <f t="shared" si="161"/>
        <v>0</v>
      </c>
      <c r="S117" s="129" t="str">
        <f t="shared" si="83"/>
        <v>-</v>
      </c>
      <c r="T117" s="129">
        <f t="shared" si="162"/>
        <v>0</v>
      </c>
      <c r="U117" s="48"/>
    </row>
    <row r="118" spans="1:37" s="5" customFormat="1" ht="55.5" hidden="1" customHeight="1" outlineLevel="3">
      <c r="A118" s="242"/>
      <c r="B118" s="16" t="s">
        <v>24</v>
      </c>
      <c r="C118" s="243">
        <f>SUM(D118:F118)</f>
        <v>4079.7</v>
      </c>
      <c r="D118" s="6">
        <v>4079.7</v>
      </c>
      <c r="E118" s="6">
        <v>0</v>
      </c>
      <c r="F118" s="6">
        <v>0</v>
      </c>
      <c r="G118" s="6">
        <v>81.900000000000006</v>
      </c>
      <c r="H118" s="6">
        <f t="shared" si="150"/>
        <v>3773.6</v>
      </c>
      <c r="I118" s="6">
        <v>3773.6</v>
      </c>
      <c r="J118" s="6">
        <v>0</v>
      </c>
      <c r="K118" s="6">
        <v>0</v>
      </c>
      <c r="L118" s="6">
        <v>81.900000000000006</v>
      </c>
      <c r="M118" s="129">
        <f t="shared" si="80"/>
        <v>92.496997328234926</v>
      </c>
      <c r="N118" s="129">
        <f t="shared" si="159"/>
        <v>306.09999999999991</v>
      </c>
      <c r="O118" s="129">
        <f t="shared" si="81"/>
        <v>92.496997328234926</v>
      </c>
      <c r="P118" s="129">
        <f t="shared" si="160"/>
        <v>306.09999999999991</v>
      </c>
      <c r="Q118" s="129" t="str">
        <f t="shared" si="82"/>
        <v>-</v>
      </c>
      <c r="R118" s="129">
        <f t="shared" si="161"/>
        <v>0</v>
      </c>
      <c r="S118" s="129" t="str">
        <f t="shared" si="83"/>
        <v>-</v>
      </c>
      <c r="T118" s="129">
        <f t="shared" si="162"/>
        <v>0</v>
      </c>
      <c r="U118" s="23"/>
    </row>
    <row r="119" spans="1:37" s="5" customFormat="1" ht="46.5" hidden="1" customHeight="1" outlineLevel="2">
      <c r="A119" s="242"/>
      <c r="B119" s="16" t="s">
        <v>805</v>
      </c>
      <c r="C119" s="243">
        <f t="shared" si="147"/>
        <v>13861.7</v>
      </c>
      <c r="D119" s="6">
        <v>13861.7</v>
      </c>
      <c r="E119" s="6">
        <v>0</v>
      </c>
      <c r="F119" s="6">
        <v>0</v>
      </c>
      <c r="G119" s="6">
        <v>0</v>
      </c>
      <c r="H119" s="6">
        <f t="shared" si="150"/>
        <v>11308.2</v>
      </c>
      <c r="I119" s="6">
        <v>11308.2</v>
      </c>
      <c r="J119" s="6">
        <v>0</v>
      </c>
      <c r="K119" s="6">
        <v>0</v>
      </c>
      <c r="L119" s="6">
        <v>0</v>
      </c>
      <c r="M119" s="129">
        <f t="shared" si="80"/>
        <v>81.578738538563087</v>
      </c>
      <c r="N119" s="129">
        <f t="shared" si="159"/>
        <v>2553.5</v>
      </c>
      <c r="O119" s="129">
        <f t="shared" si="81"/>
        <v>81.578738538563087</v>
      </c>
      <c r="P119" s="129">
        <f t="shared" si="160"/>
        <v>2553.5</v>
      </c>
      <c r="Q119" s="129" t="str">
        <f t="shared" si="82"/>
        <v>-</v>
      </c>
      <c r="R119" s="129">
        <f t="shared" si="161"/>
        <v>0</v>
      </c>
      <c r="S119" s="129" t="str">
        <f t="shared" si="83"/>
        <v>-</v>
      </c>
      <c r="T119" s="129">
        <f t="shared" si="162"/>
        <v>0</v>
      </c>
      <c r="U119" s="134"/>
    </row>
    <row r="120" spans="1:37" s="5" customFormat="1" ht="46.5" hidden="1" customHeight="1" outlineLevel="2">
      <c r="A120" s="242"/>
      <c r="B120" s="16" t="s">
        <v>806</v>
      </c>
      <c r="C120" s="243">
        <f t="shared" si="147"/>
        <v>100</v>
      </c>
      <c r="D120" s="6">
        <v>0</v>
      </c>
      <c r="E120" s="6">
        <v>100</v>
      </c>
      <c r="F120" s="6">
        <v>0</v>
      </c>
      <c r="G120" s="6"/>
      <c r="H120" s="6">
        <f t="shared" si="150"/>
        <v>0</v>
      </c>
      <c r="I120" s="6">
        <v>0</v>
      </c>
      <c r="J120" s="6">
        <v>0</v>
      </c>
      <c r="K120" s="6">
        <v>0</v>
      </c>
      <c r="L120" s="6"/>
      <c r="M120" s="129">
        <f t="shared" ref="M120" si="172">IFERROR(H120/C120*100,"-")</f>
        <v>0</v>
      </c>
      <c r="N120" s="129">
        <f t="shared" ref="N120" si="173">C120-H120</f>
        <v>100</v>
      </c>
      <c r="O120" s="129" t="str">
        <f t="shared" ref="O120" si="174">IFERROR(I120/D120*100,"-")</f>
        <v>-</v>
      </c>
      <c r="P120" s="129">
        <f t="shared" ref="P120" si="175">D120-I120</f>
        <v>0</v>
      </c>
      <c r="Q120" s="129">
        <f t="shared" ref="Q120" si="176">IFERROR(J120/E120*100,"-")</f>
        <v>0</v>
      </c>
      <c r="R120" s="129">
        <f t="shared" ref="R120" si="177">E120-J120</f>
        <v>100</v>
      </c>
      <c r="S120" s="129" t="str">
        <f t="shared" ref="S120" si="178">IFERROR(K120/F120*100,"-")</f>
        <v>-</v>
      </c>
      <c r="T120" s="129">
        <f t="shared" ref="T120" si="179">F120-K120</f>
        <v>0</v>
      </c>
      <c r="U120" s="48"/>
    </row>
    <row r="121" spans="1:37" s="5" customFormat="1" ht="38.25" hidden="1" outlineLevel="1" collapsed="1">
      <c r="A121" s="47"/>
      <c r="B121" s="156" t="s">
        <v>25</v>
      </c>
      <c r="C121" s="153">
        <f t="shared" si="147"/>
        <v>26530.699999999997</v>
      </c>
      <c r="D121" s="153">
        <f>D122+D123</f>
        <v>19096.699999999997</v>
      </c>
      <c r="E121" s="153">
        <f t="shared" ref="E121:F121" si="180">E122+E123</f>
        <v>7434</v>
      </c>
      <c r="F121" s="153">
        <f t="shared" si="180"/>
        <v>0</v>
      </c>
      <c r="G121" s="153">
        <f>SUM(G122:G125)</f>
        <v>0</v>
      </c>
      <c r="H121" s="153">
        <f t="shared" si="150"/>
        <v>9344</v>
      </c>
      <c r="I121" s="153">
        <f>I122+I123</f>
        <v>7223.0999999999995</v>
      </c>
      <c r="J121" s="153">
        <f t="shared" ref="J121:K121" si="181">J122+J123</f>
        <v>2120.9</v>
      </c>
      <c r="K121" s="153">
        <f t="shared" si="181"/>
        <v>0</v>
      </c>
      <c r="L121" s="153">
        <f>SUM(L122:L125)</f>
        <v>0</v>
      </c>
      <c r="M121" s="130">
        <f t="shared" si="80"/>
        <v>35.219575812172316</v>
      </c>
      <c r="N121" s="130">
        <f t="shared" si="159"/>
        <v>17186.699999999997</v>
      </c>
      <c r="O121" s="130">
        <f t="shared" si="81"/>
        <v>37.823812491163402</v>
      </c>
      <c r="P121" s="130">
        <f t="shared" si="160"/>
        <v>11873.599999999999</v>
      </c>
      <c r="Q121" s="130">
        <f t="shared" si="82"/>
        <v>28.529728275490989</v>
      </c>
      <c r="R121" s="130">
        <f t="shared" si="161"/>
        <v>5313.1</v>
      </c>
      <c r="S121" s="130" t="str">
        <f t="shared" si="83"/>
        <v>-</v>
      </c>
      <c r="T121" s="130">
        <f t="shared" si="162"/>
        <v>0</v>
      </c>
      <c r="U121" s="245"/>
    </row>
    <row r="122" spans="1:37" s="5" customFormat="1" ht="49.5" hidden="1" customHeight="1" outlineLevel="2">
      <c r="A122" s="244"/>
      <c r="B122" s="16" t="s">
        <v>807</v>
      </c>
      <c r="C122" s="243">
        <f t="shared" si="147"/>
        <v>1658</v>
      </c>
      <c r="D122" s="6">
        <v>1658</v>
      </c>
      <c r="E122" s="6">
        <v>0</v>
      </c>
      <c r="F122" s="6">
        <v>0</v>
      </c>
      <c r="G122" s="6">
        <v>0</v>
      </c>
      <c r="H122" s="6">
        <f t="shared" si="150"/>
        <v>908.2</v>
      </c>
      <c r="I122" s="6">
        <v>908.2</v>
      </c>
      <c r="J122" s="6">
        <v>0</v>
      </c>
      <c r="K122" s="6">
        <v>0</v>
      </c>
      <c r="L122" s="6">
        <v>0</v>
      </c>
      <c r="M122" s="129">
        <f t="shared" si="80"/>
        <v>54.776839565741867</v>
      </c>
      <c r="N122" s="129">
        <f t="shared" si="159"/>
        <v>749.8</v>
      </c>
      <c r="O122" s="129">
        <f t="shared" si="81"/>
        <v>54.776839565741867</v>
      </c>
      <c r="P122" s="129">
        <f t="shared" si="160"/>
        <v>749.8</v>
      </c>
      <c r="Q122" s="129" t="str">
        <f t="shared" si="82"/>
        <v>-</v>
      </c>
      <c r="R122" s="129">
        <f t="shared" si="161"/>
        <v>0</v>
      </c>
      <c r="S122" s="129" t="str">
        <f t="shared" si="83"/>
        <v>-</v>
      </c>
      <c r="T122" s="129">
        <f t="shared" si="162"/>
        <v>0</v>
      </c>
      <c r="U122" s="48"/>
    </row>
    <row r="123" spans="1:37" s="5" customFormat="1" ht="42" hidden="1" customHeight="1" outlineLevel="2">
      <c r="A123" s="244"/>
      <c r="B123" s="16" t="s">
        <v>808</v>
      </c>
      <c r="C123" s="243">
        <f t="shared" si="147"/>
        <v>24872.699999999997</v>
      </c>
      <c r="D123" s="6">
        <f>D124+D125</f>
        <v>17438.699999999997</v>
      </c>
      <c r="E123" s="6">
        <f t="shared" ref="E123:F123" si="182">E124+E125</f>
        <v>7434</v>
      </c>
      <c r="F123" s="6">
        <f t="shared" si="182"/>
        <v>0</v>
      </c>
      <c r="G123" s="6">
        <v>0</v>
      </c>
      <c r="H123" s="6">
        <f t="shared" si="150"/>
        <v>8435.7999999999993</v>
      </c>
      <c r="I123" s="6">
        <f>I124+I125</f>
        <v>6314.9</v>
      </c>
      <c r="J123" s="6">
        <f t="shared" ref="J123:K123" si="183">J124+J125</f>
        <v>2120.9</v>
      </c>
      <c r="K123" s="6">
        <f t="shared" si="183"/>
        <v>0</v>
      </c>
      <c r="L123" s="6">
        <v>0</v>
      </c>
      <c r="M123" s="129">
        <f t="shared" ref="M123:M145" si="184">IFERROR(H123/C123*100,"-")</f>
        <v>33.915899761585997</v>
      </c>
      <c r="N123" s="129">
        <f t="shared" si="159"/>
        <v>16436.899999999998</v>
      </c>
      <c r="O123" s="129">
        <f t="shared" ref="O123:O145" si="185">IFERROR(I123/D123*100,"-")</f>
        <v>36.211988278942812</v>
      </c>
      <c r="P123" s="129">
        <f t="shared" si="160"/>
        <v>11123.799999999997</v>
      </c>
      <c r="Q123" s="129">
        <f t="shared" ref="Q123:Q145" si="186">IFERROR(J123/E123*100,"-")</f>
        <v>28.529728275490989</v>
      </c>
      <c r="R123" s="129">
        <f t="shared" si="161"/>
        <v>5313.1</v>
      </c>
      <c r="S123" s="129" t="str">
        <f t="shared" ref="S123:S145" si="187">IFERROR(K123/F123*100,"-")</f>
        <v>-</v>
      </c>
      <c r="T123" s="129">
        <f t="shared" si="162"/>
        <v>0</v>
      </c>
      <c r="U123" s="48"/>
    </row>
    <row r="124" spans="1:37" s="5" customFormat="1" ht="45.75" hidden="1" customHeight="1" outlineLevel="3">
      <c r="A124" s="244"/>
      <c r="B124" s="16" t="s">
        <v>26</v>
      </c>
      <c r="C124" s="243">
        <f t="shared" si="147"/>
        <v>9426.7999999999993</v>
      </c>
      <c r="D124" s="6">
        <v>9426.7999999999993</v>
      </c>
      <c r="E124" s="6">
        <v>0</v>
      </c>
      <c r="F124" s="6"/>
      <c r="G124" s="6"/>
      <c r="H124" s="6">
        <f t="shared" si="150"/>
        <v>4080.7</v>
      </c>
      <c r="I124" s="6">
        <v>4080.7</v>
      </c>
      <c r="J124" s="6">
        <v>0</v>
      </c>
      <c r="K124" s="6"/>
      <c r="L124" s="6"/>
      <c r="M124" s="129">
        <f t="shared" ref="M124" si="188">IFERROR(H124/C124*100,"-")</f>
        <v>43.288284465566257</v>
      </c>
      <c r="N124" s="129">
        <f t="shared" ref="N124" si="189">C124-H124</f>
        <v>5346.0999999999995</v>
      </c>
      <c r="O124" s="129">
        <f t="shared" ref="O124" si="190">IFERROR(I124/D124*100,"-")</f>
        <v>43.288284465566257</v>
      </c>
      <c r="P124" s="129">
        <f t="shared" ref="P124" si="191">D124-I124</f>
        <v>5346.0999999999995</v>
      </c>
      <c r="Q124" s="129" t="str">
        <f t="shared" ref="Q124" si="192">IFERROR(J124/E124*100,"-")</f>
        <v>-</v>
      </c>
      <c r="R124" s="129">
        <f t="shared" ref="R124" si="193">E124-J124</f>
        <v>0</v>
      </c>
      <c r="S124" s="129" t="str">
        <f t="shared" ref="S124" si="194">IFERROR(K124/F124*100,"-")</f>
        <v>-</v>
      </c>
      <c r="T124" s="129">
        <f t="shared" ref="T124" si="195">F124-K124</f>
        <v>0</v>
      </c>
      <c r="U124" s="48"/>
    </row>
    <row r="125" spans="1:37" s="5" customFormat="1" hidden="1" outlineLevel="3">
      <c r="A125" s="242"/>
      <c r="B125" s="16" t="s">
        <v>435</v>
      </c>
      <c r="C125" s="243">
        <f t="shared" si="147"/>
        <v>15445.9</v>
      </c>
      <c r="D125" s="6">
        <v>8011.9</v>
      </c>
      <c r="E125" s="6">
        <v>7434</v>
      </c>
      <c r="F125" s="6">
        <v>0</v>
      </c>
      <c r="G125" s="6">
        <v>0</v>
      </c>
      <c r="H125" s="6">
        <f t="shared" si="150"/>
        <v>4355.1000000000004</v>
      </c>
      <c r="I125" s="6">
        <v>2234.1999999999998</v>
      </c>
      <c r="J125" s="6">
        <v>2120.9</v>
      </c>
      <c r="K125" s="6">
        <v>0</v>
      </c>
      <c r="L125" s="6">
        <v>0</v>
      </c>
      <c r="M125" s="129">
        <f t="shared" si="184"/>
        <v>28.19583190361196</v>
      </c>
      <c r="N125" s="129">
        <f t="shared" si="159"/>
        <v>11090.8</v>
      </c>
      <c r="O125" s="129">
        <f t="shared" si="185"/>
        <v>27.886019545925432</v>
      </c>
      <c r="P125" s="129">
        <f t="shared" si="160"/>
        <v>5777.7</v>
      </c>
      <c r="Q125" s="129">
        <f t="shared" si="186"/>
        <v>28.529728275490989</v>
      </c>
      <c r="R125" s="129">
        <f>E125-J125</f>
        <v>5313.1</v>
      </c>
      <c r="S125" s="129" t="str">
        <f t="shared" si="187"/>
        <v>-</v>
      </c>
      <c r="T125" s="129">
        <f t="shared" si="162"/>
        <v>0</v>
      </c>
      <c r="U125" s="48"/>
    </row>
    <row r="126" spans="1:37" s="5" customFormat="1" ht="25.5" hidden="1" outlineLevel="1" collapsed="1">
      <c r="A126" s="47"/>
      <c r="B126" s="156" t="s">
        <v>27</v>
      </c>
      <c r="C126" s="153">
        <f t="shared" si="147"/>
        <v>8727.7000000000007</v>
      </c>
      <c r="D126" s="153">
        <f>D127+D133</f>
        <v>1545.4</v>
      </c>
      <c r="E126" s="153">
        <f t="shared" ref="E126:F126" si="196">E127+E133</f>
        <v>7182.3</v>
      </c>
      <c r="F126" s="153">
        <f t="shared" si="196"/>
        <v>0</v>
      </c>
      <c r="G126" s="153">
        <f>SUM(G127:G135)</f>
        <v>0</v>
      </c>
      <c r="H126" s="153">
        <f t="shared" si="150"/>
        <v>6931.8</v>
      </c>
      <c r="I126" s="153">
        <f>I127+I133</f>
        <v>1094.3</v>
      </c>
      <c r="J126" s="153">
        <f t="shared" ref="J126:K126" si="197">J127+J133</f>
        <v>5837.5</v>
      </c>
      <c r="K126" s="153">
        <f t="shared" si="197"/>
        <v>0</v>
      </c>
      <c r="L126" s="153">
        <f>SUM(L127:L135)</f>
        <v>0</v>
      </c>
      <c r="M126" s="130">
        <f t="shared" si="184"/>
        <v>79.422986582948539</v>
      </c>
      <c r="N126" s="130">
        <f t="shared" si="159"/>
        <v>1795.9000000000005</v>
      </c>
      <c r="O126" s="130">
        <f t="shared" si="185"/>
        <v>70.810146240455538</v>
      </c>
      <c r="P126" s="130">
        <f t="shared" si="160"/>
        <v>451.10000000000014</v>
      </c>
      <c r="Q126" s="130">
        <f t="shared" si="186"/>
        <v>81.276192863010451</v>
      </c>
      <c r="R126" s="130">
        <f t="shared" si="161"/>
        <v>1344.8000000000002</v>
      </c>
      <c r="S126" s="130" t="str">
        <f t="shared" si="187"/>
        <v>-</v>
      </c>
      <c r="T126" s="130">
        <f t="shared" si="162"/>
        <v>0</v>
      </c>
      <c r="U126" s="48"/>
    </row>
    <row r="127" spans="1:37" s="5" customFormat="1" ht="43.5" hidden="1" customHeight="1" outlineLevel="2">
      <c r="A127" s="242"/>
      <c r="B127" s="16" t="s">
        <v>813</v>
      </c>
      <c r="C127" s="243">
        <f t="shared" si="147"/>
        <v>7879.9000000000005</v>
      </c>
      <c r="D127" s="6">
        <f>SUM(D128:D132)</f>
        <v>697.6</v>
      </c>
      <c r="E127" s="6">
        <f t="shared" ref="E127:F127" si="198">SUM(E128:E132)</f>
        <v>7182.3</v>
      </c>
      <c r="F127" s="6">
        <f t="shared" si="198"/>
        <v>0</v>
      </c>
      <c r="G127" s="6">
        <v>0</v>
      </c>
      <c r="H127" s="6">
        <f>SUM(I127:K127)</f>
        <v>6389.7</v>
      </c>
      <c r="I127" s="6">
        <f>SUM(I128:I132)</f>
        <v>552.20000000000005</v>
      </c>
      <c r="J127" s="6">
        <f t="shared" ref="J127:K127" si="199">SUM(J128:J132)</f>
        <v>5837.5</v>
      </c>
      <c r="K127" s="6">
        <f t="shared" si="199"/>
        <v>0</v>
      </c>
      <c r="L127" s="6">
        <v>0</v>
      </c>
      <c r="M127" s="129">
        <f t="shared" si="184"/>
        <v>81.088592494828603</v>
      </c>
      <c r="N127" s="129">
        <f t="shared" si="159"/>
        <v>1490.2000000000007</v>
      </c>
      <c r="O127" s="129">
        <f t="shared" si="185"/>
        <v>79.157110091743121</v>
      </c>
      <c r="P127" s="129">
        <f t="shared" si="160"/>
        <v>145.39999999999998</v>
      </c>
      <c r="Q127" s="129">
        <f t="shared" si="186"/>
        <v>81.276192863010451</v>
      </c>
      <c r="R127" s="129">
        <f t="shared" si="161"/>
        <v>1344.8000000000002</v>
      </c>
      <c r="S127" s="129" t="str">
        <f t="shared" si="187"/>
        <v>-</v>
      </c>
      <c r="T127" s="129">
        <f t="shared" si="162"/>
        <v>0</v>
      </c>
      <c r="U127" s="48"/>
    </row>
    <row r="128" spans="1:37" s="5" customFormat="1" ht="51" hidden="1" outlineLevel="3">
      <c r="A128" s="244"/>
      <c r="B128" s="251" t="s">
        <v>436</v>
      </c>
      <c r="C128" s="243">
        <f t="shared" si="147"/>
        <v>309.10000000000002</v>
      </c>
      <c r="D128" s="6">
        <v>309.10000000000002</v>
      </c>
      <c r="E128" s="6">
        <v>0</v>
      </c>
      <c r="F128" s="6">
        <v>0</v>
      </c>
      <c r="G128" s="6">
        <v>0</v>
      </c>
      <c r="H128" s="6">
        <f t="shared" si="150"/>
        <v>261.5</v>
      </c>
      <c r="I128" s="6">
        <v>261.5</v>
      </c>
      <c r="J128" s="6">
        <v>0</v>
      </c>
      <c r="K128" s="6">
        <v>0</v>
      </c>
      <c r="L128" s="6">
        <v>0</v>
      </c>
      <c r="M128" s="129">
        <f t="shared" si="184"/>
        <v>84.600452927855059</v>
      </c>
      <c r="N128" s="129">
        <f t="shared" si="159"/>
        <v>47.600000000000023</v>
      </c>
      <c r="O128" s="129">
        <f t="shared" si="185"/>
        <v>84.600452927855059</v>
      </c>
      <c r="P128" s="129">
        <f t="shared" si="160"/>
        <v>47.600000000000023</v>
      </c>
      <c r="Q128" s="129" t="str">
        <f>IFERROR(J128/E128*100,"-")</f>
        <v>-</v>
      </c>
      <c r="R128" s="129">
        <f t="shared" si="161"/>
        <v>0</v>
      </c>
      <c r="S128" s="129" t="str">
        <f t="shared" si="187"/>
        <v>-</v>
      </c>
      <c r="T128" s="129">
        <f t="shared" si="162"/>
        <v>0</v>
      </c>
      <c r="U128" s="48"/>
    </row>
    <row r="129" spans="1:21" s="5" customFormat="1" ht="54" hidden="1" customHeight="1" outlineLevel="3">
      <c r="A129" s="244"/>
      <c r="B129" s="16" t="s">
        <v>437</v>
      </c>
      <c r="C129" s="243">
        <f t="shared" si="147"/>
        <v>149.69999999999999</v>
      </c>
      <c r="D129" s="6">
        <v>149.69999999999999</v>
      </c>
      <c r="E129" s="6">
        <v>0</v>
      </c>
      <c r="F129" s="6">
        <v>0</v>
      </c>
      <c r="G129" s="6">
        <v>0</v>
      </c>
      <c r="H129" s="6">
        <f t="shared" si="150"/>
        <v>62.9</v>
      </c>
      <c r="I129" s="6">
        <v>62.9</v>
      </c>
      <c r="J129" s="6">
        <v>0</v>
      </c>
      <c r="K129" s="6">
        <v>0</v>
      </c>
      <c r="L129" s="6">
        <v>0</v>
      </c>
      <c r="M129" s="130">
        <f t="shared" si="184"/>
        <v>42.017368069472283</v>
      </c>
      <c r="N129" s="129">
        <f t="shared" si="159"/>
        <v>86.799999999999983</v>
      </c>
      <c r="O129" s="129">
        <f t="shared" si="185"/>
        <v>42.017368069472283</v>
      </c>
      <c r="P129" s="129">
        <f t="shared" si="160"/>
        <v>86.799999999999983</v>
      </c>
      <c r="Q129" s="129" t="str">
        <f t="shared" si="186"/>
        <v>-</v>
      </c>
      <c r="R129" s="129">
        <f t="shared" si="161"/>
        <v>0</v>
      </c>
      <c r="S129" s="129" t="str">
        <f t="shared" si="187"/>
        <v>-</v>
      </c>
      <c r="T129" s="129">
        <f t="shared" si="162"/>
        <v>0</v>
      </c>
      <c r="U129" s="50"/>
    </row>
    <row r="130" spans="1:21" s="5" customFormat="1" ht="42.75" hidden="1" customHeight="1" outlineLevel="3">
      <c r="A130" s="244"/>
      <c r="B130" s="251" t="s">
        <v>32</v>
      </c>
      <c r="C130" s="243">
        <f t="shared" si="147"/>
        <v>118.8</v>
      </c>
      <c r="D130" s="6">
        <v>118.8</v>
      </c>
      <c r="E130" s="6">
        <v>0</v>
      </c>
      <c r="F130" s="6">
        <v>0</v>
      </c>
      <c r="G130" s="6">
        <v>0</v>
      </c>
      <c r="H130" s="6">
        <f t="shared" si="150"/>
        <v>107.8</v>
      </c>
      <c r="I130" s="6">
        <v>107.8</v>
      </c>
      <c r="J130" s="6">
        <v>0</v>
      </c>
      <c r="K130" s="6">
        <v>0</v>
      </c>
      <c r="L130" s="6">
        <v>0</v>
      </c>
      <c r="M130" s="130">
        <f t="shared" si="184"/>
        <v>90.740740740740748</v>
      </c>
      <c r="N130" s="129">
        <f t="shared" si="159"/>
        <v>11</v>
      </c>
      <c r="O130" s="129">
        <f t="shared" si="185"/>
        <v>90.740740740740748</v>
      </c>
      <c r="P130" s="129">
        <f t="shared" si="160"/>
        <v>11</v>
      </c>
      <c r="Q130" s="129" t="str">
        <f t="shared" si="186"/>
        <v>-</v>
      </c>
      <c r="R130" s="129">
        <f t="shared" si="161"/>
        <v>0</v>
      </c>
      <c r="S130" s="129" t="str">
        <f t="shared" si="187"/>
        <v>-</v>
      </c>
      <c r="T130" s="129">
        <f t="shared" si="162"/>
        <v>0</v>
      </c>
      <c r="U130" s="50"/>
    </row>
    <row r="131" spans="1:21" s="5" customFormat="1" ht="51.75" hidden="1" customHeight="1" outlineLevel="3">
      <c r="A131" s="242"/>
      <c r="B131" s="16" t="s">
        <v>438</v>
      </c>
      <c r="C131" s="243">
        <f t="shared" si="147"/>
        <v>120</v>
      </c>
      <c r="D131" s="6">
        <v>120</v>
      </c>
      <c r="E131" s="6">
        <v>0</v>
      </c>
      <c r="F131" s="6">
        <v>0</v>
      </c>
      <c r="G131" s="6">
        <v>0</v>
      </c>
      <c r="H131" s="6">
        <f t="shared" si="150"/>
        <v>120</v>
      </c>
      <c r="I131" s="6">
        <v>120</v>
      </c>
      <c r="J131" s="6">
        <v>0</v>
      </c>
      <c r="K131" s="6">
        <v>0</v>
      </c>
      <c r="L131" s="6">
        <v>0</v>
      </c>
      <c r="M131" s="130">
        <f t="shared" si="184"/>
        <v>100</v>
      </c>
      <c r="N131" s="129">
        <f t="shared" si="159"/>
        <v>0</v>
      </c>
      <c r="O131" s="129">
        <f t="shared" si="185"/>
        <v>100</v>
      </c>
      <c r="P131" s="129">
        <f t="shared" si="160"/>
        <v>0</v>
      </c>
      <c r="Q131" s="129" t="str">
        <f t="shared" si="186"/>
        <v>-</v>
      </c>
      <c r="R131" s="129">
        <f t="shared" si="161"/>
        <v>0</v>
      </c>
      <c r="S131" s="129" t="str">
        <f t="shared" si="187"/>
        <v>-</v>
      </c>
      <c r="T131" s="129">
        <f t="shared" si="162"/>
        <v>0</v>
      </c>
      <c r="U131" s="50"/>
    </row>
    <row r="132" spans="1:21" s="5" customFormat="1" ht="96.75" hidden="1" customHeight="1" outlineLevel="3">
      <c r="A132" s="242"/>
      <c r="B132" s="16" t="s">
        <v>28</v>
      </c>
      <c r="C132" s="243">
        <f t="shared" si="147"/>
        <v>7182.3</v>
      </c>
      <c r="D132" s="6">
        <v>0</v>
      </c>
      <c r="E132" s="6">
        <v>7182.3</v>
      </c>
      <c r="F132" s="6">
        <v>0</v>
      </c>
      <c r="G132" s="6">
        <v>0</v>
      </c>
      <c r="H132" s="6">
        <f t="shared" si="150"/>
        <v>5837.5</v>
      </c>
      <c r="I132" s="6">
        <v>0</v>
      </c>
      <c r="J132" s="6">
        <v>5837.5</v>
      </c>
      <c r="K132" s="6">
        <v>0</v>
      </c>
      <c r="L132" s="6">
        <v>0</v>
      </c>
      <c r="M132" s="130">
        <f t="shared" si="184"/>
        <v>81.276192863010451</v>
      </c>
      <c r="N132" s="129">
        <f t="shared" si="159"/>
        <v>1344.8000000000002</v>
      </c>
      <c r="O132" s="129" t="str">
        <f t="shared" si="185"/>
        <v>-</v>
      </c>
      <c r="P132" s="129">
        <f t="shared" si="160"/>
        <v>0</v>
      </c>
      <c r="Q132" s="129">
        <f t="shared" si="186"/>
        <v>81.276192863010451</v>
      </c>
      <c r="R132" s="129">
        <f t="shared" si="161"/>
        <v>1344.8000000000002</v>
      </c>
      <c r="S132" s="129" t="str">
        <f t="shared" si="187"/>
        <v>-</v>
      </c>
      <c r="T132" s="129">
        <f t="shared" si="162"/>
        <v>0</v>
      </c>
      <c r="U132" s="48"/>
    </row>
    <row r="133" spans="1:21" s="5" customFormat="1" ht="40.5" hidden="1" customHeight="1" outlineLevel="2">
      <c r="A133" s="244"/>
      <c r="B133" s="215" t="s">
        <v>814</v>
      </c>
      <c r="C133" s="243">
        <f t="shared" si="147"/>
        <v>847.8</v>
      </c>
      <c r="D133" s="6">
        <f>SUM(D134:D137)</f>
        <v>847.8</v>
      </c>
      <c r="E133" s="6">
        <f t="shared" ref="E133:F133" si="200">SUM(E134:E137)</f>
        <v>0</v>
      </c>
      <c r="F133" s="6">
        <f t="shared" si="200"/>
        <v>0</v>
      </c>
      <c r="G133" s="6">
        <v>0</v>
      </c>
      <c r="H133" s="6">
        <f t="shared" si="150"/>
        <v>542.09999999999991</v>
      </c>
      <c r="I133" s="6">
        <f>SUM(I134:I137)</f>
        <v>542.09999999999991</v>
      </c>
      <c r="J133" s="6">
        <v>0</v>
      </c>
      <c r="K133" s="6">
        <v>0</v>
      </c>
      <c r="L133" s="6">
        <v>0</v>
      </c>
      <c r="M133" s="130">
        <f t="shared" si="184"/>
        <v>63.941967445152144</v>
      </c>
      <c r="N133" s="129">
        <f t="shared" si="159"/>
        <v>305.70000000000005</v>
      </c>
      <c r="O133" s="129">
        <f t="shared" si="185"/>
        <v>63.941967445152144</v>
      </c>
      <c r="P133" s="129">
        <f t="shared" si="160"/>
        <v>305.70000000000005</v>
      </c>
      <c r="Q133" s="129" t="str">
        <f t="shared" si="186"/>
        <v>-</v>
      </c>
      <c r="R133" s="129">
        <f t="shared" si="161"/>
        <v>0</v>
      </c>
      <c r="S133" s="129" t="str">
        <f t="shared" si="187"/>
        <v>-</v>
      </c>
      <c r="T133" s="129">
        <f t="shared" si="162"/>
        <v>0</v>
      </c>
      <c r="U133" s="48"/>
    </row>
    <row r="134" spans="1:21" s="5" customFormat="1" ht="89.25" hidden="1" outlineLevel="3">
      <c r="A134" s="242"/>
      <c r="B134" s="16" t="s">
        <v>29</v>
      </c>
      <c r="C134" s="243">
        <f t="shared" si="147"/>
        <v>250</v>
      </c>
      <c r="D134" s="6">
        <v>250</v>
      </c>
      <c r="E134" s="6">
        <v>0</v>
      </c>
      <c r="F134" s="6">
        <v>0</v>
      </c>
      <c r="G134" s="6">
        <v>0</v>
      </c>
      <c r="H134" s="6">
        <f t="shared" si="150"/>
        <v>0</v>
      </c>
      <c r="I134" s="6">
        <v>0</v>
      </c>
      <c r="J134" s="6">
        <v>0</v>
      </c>
      <c r="K134" s="6">
        <v>0</v>
      </c>
      <c r="L134" s="6">
        <v>0</v>
      </c>
      <c r="M134" s="130">
        <f t="shared" si="184"/>
        <v>0</v>
      </c>
      <c r="N134" s="129">
        <f t="shared" si="159"/>
        <v>250</v>
      </c>
      <c r="O134" s="129">
        <f t="shared" si="185"/>
        <v>0</v>
      </c>
      <c r="P134" s="129">
        <f t="shared" si="160"/>
        <v>250</v>
      </c>
      <c r="Q134" s="129" t="str">
        <f t="shared" si="186"/>
        <v>-</v>
      </c>
      <c r="R134" s="129">
        <f t="shared" si="161"/>
        <v>0</v>
      </c>
      <c r="S134" s="129" t="str">
        <f t="shared" si="187"/>
        <v>-</v>
      </c>
      <c r="T134" s="129">
        <f t="shared" si="162"/>
        <v>0</v>
      </c>
      <c r="U134" s="48"/>
    </row>
    <row r="135" spans="1:21" s="5" customFormat="1" ht="51" hidden="1" outlineLevel="3">
      <c r="A135" s="242"/>
      <c r="B135" s="16" t="s">
        <v>30</v>
      </c>
      <c r="C135" s="243">
        <f t="shared" si="147"/>
        <v>397.8</v>
      </c>
      <c r="D135" s="6">
        <v>397.8</v>
      </c>
      <c r="E135" s="6">
        <v>0</v>
      </c>
      <c r="F135" s="6">
        <v>0</v>
      </c>
      <c r="G135" s="6">
        <v>0</v>
      </c>
      <c r="H135" s="6">
        <f t="shared" si="150"/>
        <v>397.8</v>
      </c>
      <c r="I135" s="6">
        <v>397.8</v>
      </c>
      <c r="J135" s="6">
        <v>0</v>
      </c>
      <c r="K135" s="6">
        <v>0</v>
      </c>
      <c r="L135" s="6">
        <v>0</v>
      </c>
      <c r="M135" s="130">
        <f t="shared" si="184"/>
        <v>100</v>
      </c>
      <c r="N135" s="129">
        <f t="shared" si="159"/>
        <v>0</v>
      </c>
      <c r="O135" s="129">
        <f t="shared" si="185"/>
        <v>100</v>
      </c>
      <c r="P135" s="129">
        <f t="shared" si="160"/>
        <v>0</v>
      </c>
      <c r="Q135" s="129" t="str">
        <f t="shared" si="186"/>
        <v>-</v>
      </c>
      <c r="R135" s="129">
        <f t="shared" si="161"/>
        <v>0</v>
      </c>
      <c r="S135" s="129" t="str">
        <f t="shared" si="187"/>
        <v>-</v>
      </c>
      <c r="T135" s="129">
        <f t="shared" si="162"/>
        <v>0</v>
      </c>
      <c r="U135" s="50"/>
    </row>
    <row r="136" spans="1:21" s="5" customFormat="1" ht="63.75" hidden="1" outlineLevel="3">
      <c r="A136" s="242"/>
      <c r="B136" s="16" t="s">
        <v>31</v>
      </c>
      <c r="C136" s="243">
        <f t="shared" si="147"/>
        <v>120</v>
      </c>
      <c r="D136" s="6">
        <v>120</v>
      </c>
      <c r="E136" s="6">
        <v>0</v>
      </c>
      <c r="F136" s="6">
        <v>0</v>
      </c>
      <c r="G136" s="6"/>
      <c r="H136" s="6">
        <f t="shared" si="150"/>
        <v>120</v>
      </c>
      <c r="I136" s="6">
        <v>120</v>
      </c>
      <c r="J136" s="6"/>
      <c r="K136" s="6"/>
      <c r="L136" s="6"/>
      <c r="M136" s="130">
        <f t="shared" si="184"/>
        <v>100</v>
      </c>
      <c r="N136" s="129">
        <f t="shared" si="159"/>
        <v>0</v>
      </c>
      <c r="O136" s="129">
        <f t="shared" si="185"/>
        <v>100</v>
      </c>
      <c r="P136" s="129">
        <f t="shared" si="160"/>
        <v>0</v>
      </c>
      <c r="Q136" s="129" t="str">
        <f t="shared" si="186"/>
        <v>-</v>
      </c>
      <c r="R136" s="129">
        <f t="shared" si="161"/>
        <v>0</v>
      </c>
      <c r="S136" s="129" t="str">
        <f t="shared" si="187"/>
        <v>-</v>
      </c>
      <c r="T136" s="129">
        <f t="shared" si="162"/>
        <v>0</v>
      </c>
      <c r="U136" s="50"/>
    </row>
    <row r="137" spans="1:21" s="5" customFormat="1" ht="51" hidden="1" outlineLevel="3">
      <c r="A137" s="242"/>
      <c r="B137" s="16" t="s">
        <v>33</v>
      </c>
      <c r="C137" s="243">
        <f t="shared" si="147"/>
        <v>80</v>
      </c>
      <c r="D137" s="6">
        <v>80</v>
      </c>
      <c r="E137" s="6">
        <v>0</v>
      </c>
      <c r="F137" s="6">
        <v>0</v>
      </c>
      <c r="G137" s="6"/>
      <c r="H137" s="6">
        <f t="shared" si="150"/>
        <v>24.3</v>
      </c>
      <c r="I137" s="6">
        <v>24.3</v>
      </c>
      <c r="J137" s="6">
        <v>0</v>
      </c>
      <c r="K137" s="6">
        <v>0</v>
      </c>
      <c r="L137" s="6"/>
      <c r="M137" s="130">
        <f t="shared" si="184"/>
        <v>30.375000000000004</v>
      </c>
      <c r="N137" s="129">
        <f t="shared" si="159"/>
        <v>55.7</v>
      </c>
      <c r="O137" s="129">
        <f t="shared" si="185"/>
        <v>30.375000000000004</v>
      </c>
      <c r="P137" s="129">
        <f t="shared" si="160"/>
        <v>55.7</v>
      </c>
      <c r="Q137" s="129" t="str">
        <f t="shared" si="186"/>
        <v>-</v>
      </c>
      <c r="R137" s="129">
        <f t="shared" si="161"/>
        <v>0</v>
      </c>
      <c r="S137" s="129" t="str">
        <f t="shared" si="187"/>
        <v>-</v>
      </c>
      <c r="T137" s="129">
        <f t="shared" si="162"/>
        <v>0</v>
      </c>
      <c r="U137" s="50"/>
    </row>
    <row r="138" spans="1:21" s="158" customFormat="1" ht="27.75" hidden="1" customHeight="1" outlineLevel="1" collapsed="1">
      <c r="A138" s="47"/>
      <c r="B138" s="156" t="s">
        <v>65</v>
      </c>
      <c r="C138" s="153">
        <f t="shared" si="147"/>
        <v>12767.6</v>
      </c>
      <c r="D138" s="153">
        <f>D139</f>
        <v>12767.6</v>
      </c>
      <c r="E138" s="153">
        <f t="shared" ref="E138:F138" si="201">E139</f>
        <v>0</v>
      </c>
      <c r="F138" s="153">
        <f t="shared" si="201"/>
        <v>0</v>
      </c>
      <c r="G138" s="153" t="e">
        <f>G139+#REF!</f>
        <v>#REF!</v>
      </c>
      <c r="H138" s="153">
        <f t="shared" si="150"/>
        <v>6491.1</v>
      </c>
      <c r="I138" s="130">
        <f>I139</f>
        <v>6491.1</v>
      </c>
      <c r="J138" s="130">
        <f t="shared" ref="J138:K138" si="202">J139</f>
        <v>0</v>
      </c>
      <c r="K138" s="130">
        <f t="shared" si="202"/>
        <v>0</v>
      </c>
      <c r="L138" s="130" t="e">
        <f>L139+#REF!</f>
        <v>#REF!</v>
      </c>
      <c r="M138" s="130">
        <f t="shared" si="184"/>
        <v>50.840408534101947</v>
      </c>
      <c r="N138" s="130">
        <f t="shared" si="159"/>
        <v>6276.5</v>
      </c>
      <c r="O138" s="130">
        <f t="shared" si="185"/>
        <v>50.840408534101947</v>
      </c>
      <c r="P138" s="130">
        <f t="shared" si="160"/>
        <v>6276.5</v>
      </c>
      <c r="Q138" s="130" t="str">
        <f t="shared" si="186"/>
        <v>-</v>
      </c>
      <c r="R138" s="130">
        <f t="shared" si="161"/>
        <v>0</v>
      </c>
      <c r="S138" s="130" t="str">
        <f t="shared" si="187"/>
        <v>-</v>
      </c>
      <c r="T138" s="130">
        <f t="shared" si="162"/>
        <v>0</v>
      </c>
      <c r="U138" s="48"/>
    </row>
    <row r="139" spans="1:21" s="5" customFormat="1" ht="38.25" hidden="1" outlineLevel="2">
      <c r="A139" s="244"/>
      <c r="B139" s="16" t="s">
        <v>815</v>
      </c>
      <c r="C139" s="243">
        <f t="shared" si="147"/>
        <v>12767.6</v>
      </c>
      <c r="D139" s="243">
        <v>12767.6</v>
      </c>
      <c r="E139" s="6">
        <v>0</v>
      </c>
      <c r="F139" s="6">
        <v>0</v>
      </c>
      <c r="G139" s="243">
        <v>0</v>
      </c>
      <c r="H139" s="6">
        <f t="shared" si="150"/>
        <v>6491.1</v>
      </c>
      <c r="I139" s="243">
        <v>6491.1</v>
      </c>
      <c r="J139" s="6">
        <v>0</v>
      </c>
      <c r="K139" s="6">
        <v>0</v>
      </c>
      <c r="L139" s="243">
        <v>0</v>
      </c>
      <c r="M139" s="130">
        <f t="shared" si="184"/>
        <v>50.840408534101947</v>
      </c>
      <c r="N139" s="129">
        <f t="shared" si="159"/>
        <v>6276.5</v>
      </c>
      <c r="O139" s="129">
        <f t="shared" si="185"/>
        <v>50.840408534101947</v>
      </c>
      <c r="P139" s="129">
        <f t="shared" si="160"/>
        <v>6276.5</v>
      </c>
      <c r="Q139" s="129" t="str">
        <f t="shared" si="186"/>
        <v>-</v>
      </c>
      <c r="R139" s="129">
        <f t="shared" si="161"/>
        <v>0</v>
      </c>
      <c r="S139" s="129" t="str">
        <f t="shared" si="187"/>
        <v>-</v>
      </c>
      <c r="T139" s="129">
        <f t="shared" si="162"/>
        <v>0</v>
      </c>
      <c r="U139" s="48"/>
    </row>
    <row r="140" spans="1:21" s="5" customFormat="1" ht="59.25" hidden="1" customHeight="1" outlineLevel="1">
      <c r="A140" s="47"/>
      <c r="B140" s="156" t="s">
        <v>439</v>
      </c>
      <c r="C140" s="243">
        <f t="shared" ref="C140" si="203">SUM(D140:F140)</f>
        <v>0</v>
      </c>
      <c r="D140" s="6">
        <v>0</v>
      </c>
      <c r="E140" s="6">
        <v>0</v>
      </c>
      <c r="F140" s="6">
        <v>0</v>
      </c>
      <c r="G140" s="6">
        <v>0</v>
      </c>
      <c r="H140" s="6">
        <f t="shared" ref="H140" si="204">SUM(I140:K140)</f>
        <v>0</v>
      </c>
      <c r="I140" s="6">
        <v>0</v>
      </c>
      <c r="J140" s="6">
        <v>0</v>
      </c>
      <c r="K140" s="6">
        <v>0</v>
      </c>
      <c r="L140" s="6">
        <v>0</v>
      </c>
      <c r="M140" s="130" t="str">
        <f t="shared" ref="M140" si="205">IFERROR(H140/C140*100,"-")</f>
        <v>-</v>
      </c>
      <c r="N140" s="129">
        <f t="shared" ref="N140" si="206">C140-H140</f>
        <v>0</v>
      </c>
      <c r="O140" s="129" t="str">
        <f t="shared" ref="O140" si="207">IFERROR(I140/D140*100,"-")</f>
        <v>-</v>
      </c>
      <c r="P140" s="129">
        <f t="shared" ref="P140" si="208">D140-I140</f>
        <v>0</v>
      </c>
      <c r="Q140" s="129" t="str">
        <f t="shared" ref="Q140" si="209">IFERROR(J140/E140*100,"-")</f>
        <v>-</v>
      </c>
      <c r="R140" s="129">
        <f t="shared" ref="R140" si="210">E140-J140</f>
        <v>0</v>
      </c>
      <c r="S140" s="129" t="str">
        <f t="shared" ref="S140" si="211">IFERROR(K140/F140*100,"-")</f>
        <v>-</v>
      </c>
      <c r="T140" s="129">
        <f t="shared" ref="T140" si="212">F140-K140</f>
        <v>0</v>
      </c>
      <c r="U140" s="48"/>
    </row>
    <row r="141" spans="1:21" s="3" customFormat="1" ht="59.25" customHeight="1" collapsed="1">
      <c r="A141" s="7">
        <v>7</v>
      </c>
      <c r="B141" s="1" t="s">
        <v>116</v>
      </c>
      <c r="C141" s="2">
        <f t="shared" si="147"/>
        <v>186156.19999999998</v>
      </c>
      <c r="D141" s="2">
        <f>D142+D144</f>
        <v>186156.19999999998</v>
      </c>
      <c r="E141" s="2">
        <f t="shared" ref="E141:G141" si="213">E142+E144</f>
        <v>0</v>
      </c>
      <c r="F141" s="2">
        <f t="shared" si="213"/>
        <v>0</v>
      </c>
      <c r="G141" s="2">
        <f t="shared" si="213"/>
        <v>0</v>
      </c>
      <c r="H141" s="2">
        <f t="shared" si="150"/>
        <v>96863.1</v>
      </c>
      <c r="I141" s="2">
        <f>I142+I144</f>
        <v>96863.1</v>
      </c>
      <c r="J141" s="2">
        <f t="shared" ref="J141:L141" si="214">J142+J144</f>
        <v>0</v>
      </c>
      <c r="K141" s="2">
        <f t="shared" si="214"/>
        <v>0</v>
      </c>
      <c r="L141" s="2">
        <f t="shared" si="214"/>
        <v>0</v>
      </c>
      <c r="M141" s="2">
        <f t="shared" si="184"/>
        <v>52.033238753262054</v>
      </c>
      <c r="N141" s="2">
        <f t="shared" si="159"/>
        <v>89293.099999999977</v>
      </c>
      <c r="O141" s="2">
        <f t="shared" si="185"/>
        <v>52.033238753262054</v>
      </c>
      <c r="P141" s="2">
        <f t="shared" si="160"/>
        <v>89293.099999999977</v>
      </c>
      <c r="Q141" s="2" t="str">
        <f t="shared" si="186"/>
        <v>-</v>
      </c>
      <c r="R141" s="2">
        <f t="shared" si="161"/>
        <v>0</v>
      </c>
      <c r="S141" s="2" t="str">
        <f t="shared" si="187"/>
        <v>-</v>
      </c>
      <c r="T141" s="2">
        <f t="shared" si="162"/>
        <v>0</v>
      </c>
      <c r="U141" s="53" t="s">
        <v>688</v>
      </c>
    </row>
    <row r="142" spans="1:21" s="5" customFormat="1" ht="48.75" hidden="1" customHeight="1" outlineLevel="1">
      <c r="A142" s="176"/>
      <c r="B142" s="238" t="s">
        <v>522</v>
      </c>
      <c r="C142" s="130">
        <f t="shared" si="147"/>
        <v>185238.39999999999</v>
      </c>
      <c r="D142" s="130">
        <f>D143</f>
        <v>185238.39999999999</v>
      </c>
      <c r="E142" s="130">
        <f t="shared" ref="E142:G142" si="215">E143</f>
        <v>0</v>
      </c>
      <c r="F142" s="130">
        <f t="shared" si="215"/>
        <v>0</v>
      </c>
      <c r="G142" s="130">
        <f t="shared" si="215"/>
        <v>0</v>
      </c>
      <c r="H142" s="130">
        <f t="shared" si="150"/>
        <v>96863.1</v>
      </c>
      <c r="I142" s="130">
        <f>I143</f>
        <v>96863.1</v>
      </c>
      <c r="J142" s="130">
        <f t="shared" ref="J142:L142" si="216">J143</f>
        <v>0</v>
      </c>
      <c r="K142" s="130">
        <f t="shared" si="216"/>
        <v>0</v>
      </c>
      <c r="L142" s="130">
        <f t="shared" si="216"/>
        <v>0</v>
      </c>
      <c r="M142" s="130">
        <f t="shared" si="184"/>
        <v>52.291047644548868</v>
      </c>
      <c r="N142" s="130">
        <f t="shared" si="159"/>
        <v>88375.299999999988</v>
      </c>
      <c r="O142" s="130">
        <f t="shared" si="185"/>
        <v>52.291047644548868</v>
      </c>
      <c r="P142" s="130">
        <f t="shared" si="160"/>
        <v>88375.299999999988</v>
      </c>
      <c r="Q142" s="130" t="str">
        <f t="shared" si="186"/>
        <v>-</v>
      </c>
      <c r="R142" s="130">
        <f t="shared" si="161"/>
        <v>0</v>
      </c>
      <c r="S142" s="130" t="str">
        <f t="shared" si="187"/>
        <v>-</v>
      </c>
      <c r="T142" s="130">
        <f t="shared" si="162"/>
        <v>0</v>
      </c>
      <c r="U142" s="134" t="s">
        <v>688</v>
      </c>
    </row>
    <row r="143" spans="1:21" s="5" customFormat="1" ht="45" hidden="1" customHeight="1" outlineLevel="2">
      <c r="A143" s="176"/>
      <c r="B143" s="239" t="s">
        <v>801</v>
      </c>
      <c r="C143" s="129">
        <f t="shared" si="147"/>
        <v>185238.39999999999</v>
      </c>
      <c r="D143" s="129">
        <v>185238.39999999999</v>
      </c>
      <c r="E143" s="129">
        <v>0</v>
      </c>
      <c r="F143" s="129">
        <v>0</v>
      </c>
      <c r="G143" s="129">
        <v>0</v>
      </c>
      <c r="H143" s="129">
        <f t="shared" si="150"/>
        <v>96863.1</v>
      </c>
      <c r="I143" s="6">
        <v>96863.1</v>
      </c>
      <c r="J143" s="6">
        <v>0</v>
      </c>
      <c r="K143" s="6">
        <v>0</v>
      </c>
      <c r="L143" s="6">
        <v>0</v>
      </c>
      <c r="M143" s="129">
        <f t="shared" si="184"/>
        <v>52.291047644548868</v>
      </c>
      <c r="N143" s="129">
        <f t="shared" si="159"/>
        <v>88375.299999999988</v>
      </c>
      <c r="O143" s="129">
        <f t="shared" si="185"/>
        <v>52.291047644548868</v>
      </c>
      <c r="P143" s="129">
        <f t="shared" si="160"/>
        <v>88375.299999999988</v>
      </c>
      <c r="Q143" s="129" t="str">
        <f t="shared" si="186"/>
        <v>-</v>
      </c>
      <c r="R143" s="129">
        <f t="shared" si="161"/>
        <v>0</v>
      </c>
      <c r="S143" s="129" t="str">
        <f t="shared" si="187"/>
        <v>-</v>
      </c>
      <c r="T143" s="129">
        <f t="shared" si="162"/>
        <v>0</v>
      </c>
      <c r="U143" s="134"/>
    </row>
    <row r="144" spans="1:21" s="158" customFormat="1" ht="40.5" hidden="1" customHeight="1" outlineLevel="1">
      <c r="A144" s="176"/>
      <c r="B144" s="238" t="s">
        <v>108</v>
      </c>
      <c r="C144" s="153">
        <f t="shared" si="147"/>
        <v>917.8</v>
      </c>
      <c r="D144" s="153">
        <f>D145</f>
        <v>917.8</v>
      </c>
      <c r="E144" s="153">
        <f t="shared" ref="E144:F144" si="217">E145</f>
        <v>0</v>
      </c>
      <c r="F144" s="153">
        <f t="shared" si="217"/>
        <v>0</v>
      </c>
      <c r="G144" s="153">
        <f t="shared" ref="G144" si="218">SUM(G146:G147)</f>
        <v>0</v>
      </c>
      <c r="H144" s="130">
        <f t="shared" si="150"/>
        <v>0</v>
      </c>
      <c r="I144" s="153">
        <f>I145</f>
        <v>0</v>
      </c>
      <c r="J144" s="153">
        <f t="shared" ref="J144:K144" si="219">J145</f>
        <v>0</v>
      </c>
      <c r="K144" s="153">
        <f t="shared" si="219"/>
        <v>0</v>
      </c>
      <c r="L144" s="153">
        <f>SUM(L146:L147)</f>
        <v>0</v>
      </c>
      <c r="M144" s="130">
        <f t="shared" si="184"/>
        <v>0</v>
      </c>
      <c r="N144" s="130">
        <f t="shared" si="159"/>
        <v>917.8</v>
      </c>
      <c r="O144" s="130">
        <f t="shared" si="185"/>
        <v>0</v>
      </c>
      <c r="P144" s="130">
        <f t="shared" si="160"/>
        <v>917.8</v>
      </c>
      <c r="Q144" s="130" t="str">
        <f t="shared" si="186"/>
        <v>-</v>
      </c>
      <c r="R144" s="130">
        <f t="shared" si="161"/>
        <v>0</v>
      </c>
      <c r="S144" s="130" t="str">
        <f t="shared" si="187"/>
        <v>-</v>
      </c>
      <c r="T144" s="129">
        <f t="shared" si="162"/>
        <v>0</v>
      </c>
      <c r="U144" s="130">
        <f>F144-K144</f>
        <v>0</v>
      </c>
    </row>
    <row r="145" spans="1:21" s="5" customFormat="1" ht="45" hidden="1" customHeight="1" outlineLevel="2">
      <c r="A145" s="176"/>
      <c r="B145" s="215" t="s">
        <v>802</v>
      </c>
      <c r="C145" s="6">
        <f t="shared" si="147"/>
        <v>917.8</v>
      </c>
      <c r="D145" s="6">
        <f>D146+D147+D148</f>
        <v>917.8</v>
      </c>
      <c r="E145" s="6">
        <f t="shared" ref="E145:F145" si="220">E146+E147+E148</f>
        <v>0</v>
      </c>
      <c r="F145" s="6">
        <f t="shared" si="220"/>
        <v>0</v>
      </c>
      <c r="G145" s="6"/>
      <c r="H145" s="6">
        <f t="shared" si="150"/>
        <v>0</v>
      </c>
      <c r="I145" s="6">
        <f>I146+I147+I148</f>
        <v>0</v>
      </c>
      <c r="J145" s="6">
        <f t="shared" ref="J145:K145" si="221">J146+J147+J148</f>
        <v>0</v>
      </c>
      <c r="K145" s="6">
        <f t="shared" si="221"/>
        <v>0</v>
      </c>
      <c r="L145" s="6"/>
      <c r="M145" s="130">
        <f t="shared" si="184"/>
        <v>0</v>
      </c>
      <c r="N145" s="130">
        <f t="shared" si="159"/>
        <v>917.8</v>
      </c>
      <c r="O145" s="130">
        <f t="shared" si="185"/>
        <v>0</v>
      </c>
      <c r="P145" s="130">
        <f t="shared" si="160"/>
        <v>917.8</v>
      </c>
      <c r="Q145" s="130" t="str">
        <f t="shared" si="186"/>
        <v>-</v>
      </c>
      <c r="R145" s="130">
        <f t="shared" si="161"/>
        <v>0</v>
      </c>
      <c r="S145" s="130" t="str">
        <f t="shared" si="187"/>
        <v>-</v>
      </c>
      <c r="T145" s="129">
        <f t="shared" si="162"/>
        <v>0</v>
      </c>
      <c r="U145" s="130">
        <f>F145-K145</f>
        <v>0</v>
      </c>
    </row>
    <row r="146" spans="1:21" s="5" customFormat="1" ht="70.5" hidden="1" customHeight="1" outlineLevel="3">
      <c r="A146" s="176"/>
      <c r="B146" s="215" t="s">
        <v>523</v>
      </c>
      <c r="C146" s="6">
        <f t="shared" si="147"/>
        <v>420.5</v>
      </c>
      <c r="D146" s="6">
        <v>420.5</v>
      </c>
      <c r="E146" s="6">
        <v>0</v>
      </c>
      <c r="F146" s="6">
        <v>0</v>
      </c>
      <c r="G146" s="6">
        <v>0</v>
      </c>
      <c r="H146" s="6">
        <f t="shared" si="150"/>
        <v>0</v>
      </c>
      <c r="I146" s="6">
        <v>0</v>
      </c>
      <c r="J146" s="6">
        <v>0</v>
      </c>
      <c r="K146" s="6">
        <v>0</v>
      </c>
      <c r="L146" s="6">
        <v>0</v>
      </c>
      <c r="M146" s="6">
        <f t="shared" ref="M146:M150" si="222">IFERROR(H146/C146*100,"-")</f>
        <v>0</v>
      </c>
      <c r="N146" s="6">
        <f t="shared" si="159"/>
        <v>420.5</v>
      </c>
      <c r="O146" s="6">
        <f t="shared" ref="O146:O171" si="223">IFERROR(I146/D146*100,"-")</f>
        <v>0</v>
      </c>
      <c r="P146" s="6">
        <f t="shared" si="160"/>
        <v>420.5</v>
      </c>
      <c r="Q146" s="6" t="str">
        <f t="shared" ref="Q146:Q171" si="224">IFERROR(J146/E146*100,"-")</f>
        <v>-</v>
      </c>
      <c r="R146" s="6">
        <f t="shared" si="161"/>
        <v>0</v>
      </c>
      <c r="S146" s="6" t="str">
        <f t="shared" ref="S146:S171" si="225">IFERROR(K146/F146*100,"-")</f>
        <v>-</v>
      </c>
      <c r="T146" s="6">
        <f t="shared" si="162"/>
        <v>0</v>
      </c>
      <c r="U146" s="48" t="s">
        <v>596</v>
      </c>
    </row>
    <row r="147" spans="1:21" s="5" customFormat="1" ht="38.25" hidden="1" customHeight="1" outlineLevel="3">
      <c r="A147" s="176"/>
      <c r="B147" s="215" t="s">
        <v>35</v>
      </c>
      <c r="C147" s="6">
        <f t="shared" si="147"/>
        <v>365.3</v>
      </c>
      <c r="D147" s="6">
        <v>365.3</v>
      </c>
      <c r="E147" s="6">
        <v>0</v>
      </c>
      <c r="F147" s="6">
        <v>0</v>
      </c>
      <c r="G147" s="6">
        <v>0</v>
      </c>
      <c r="H147" s="6">
        <f t="shared" si="150"/>
        <v>0</v>
      </c>
      <c r="I147" s="6">
        <v>0</v>
      </c>
      <c r="J147" s="6">
        <v>0</v>
      </c>
      <c r="K147" s="6">
        <v>0</v>
      </c>
      <c r="L147" s="6">
        <v>0</v>
      </c>
      <c r="M147" s="6">
        <f t="shared" si="222"/>
        <v>0</v>
      </c>
      <c r="N147" s="6">
        <f t="shared" si="159"/>
        <v>365.3</v>
      </c>
      <c r="O147" s="6">
        <f t="shared" si="223"/>
        <v>0</v>
      </c>
      <c r="P147" s="6">
        <f t="shared" si="160"/>
        <v>365.3</v>
      </c>
      <c r="Q147" s="6" t="str">
        <f t="shared" si="224"/>
        <v>-</v>
      </c>
      <c r="R147" s="6">
        <f t="shared" si="161"/>
        <v>0</v>
      </c>
      <c r="S147" s="6" t="str">
        <f t="shared" si="225"/>
        <v>-</v>
      </c>
      <c r="T147" s="6">
        <f t="shared" si="162"/>
        <v>0</v>
      </c>
      <c r="U147" s="48" t="s">
        <v>597</v>
      </c>
    </row>
    <row r="148" spans="1:21" s="5" customFormat="1" ht="45" hidden="1" outlineLevel="3">
      <c r="A148" s="176"/>
      <c r="B148" s="215" t="s">
        <v>717</v>
      </c>
      <c r="C148" s="6">
        <f t="shared" si="147"/>
        <v>132</v>
      </c>
      <c r="D148" s="6">
        <v>132</v>
      </c>
      <c r="E148" s="6">
        <v>0</v>
      </c>
      <c r="F148" s="6">
        <v>0</v>
      </c>
      <c r="G148" s="6"/>
      <c r="H148" s="6">
        <f t="shared" si="150"/>
        <v>0</v>
      </c>
      <c r="I148" s="6">
        <v>0</v>
      </c>
      <c r="J148" s="6">
        <v>0</v>
      </c>
      <c r="K148" s="6">
        <v>0</v>
      </c>
      <c r="L148" s="6"/>
      <c r="M148" s="6">
        <f t="shared" ref="M148" si="226">IFERROR(H148/C148*100,"-")</f>
        <v>0</v>
      </c>
      <c r="N148" s="6">
        <f t="shared" ref="N148" si="227">C148-H148</f>
        <v>132</v>
      </c>
      <c r="O148" s="6">
        <f t="shared" ref="O148" si="228">IFERROR(I148/D148*100,"-")</f>
        <v>0</v>
      </c>
      <c r="P148" s="6">
        <f t="shared" ref="P148" si="229">D148-I148</f>
        <v>132</v>
      </c>
      <c r="Q148" s="6" t="str">
        <f t="shared" ref="Q148" si="230">IFERROR(J148/E148*100,"-")</f>
        <v>-</v>
      </c>
      <c r="R148" s="6">
        <f t="shared" ref="R148" si="231">E148-J148</f>
        <v>0</v>
      </c>
      <c r="S148" s="6" t="str">
        <f t="shared" ref="S148" si="232">IFERROR(K148/F148*100,"-")</f>
        <v>-</v>
      </c>
      <c r="T148" s="6">
        <f t="shared" ref="T148" si="233">F148-K148</f>
        <v>0</v>
      </c>
      <c r="U148" s="48" t="s">
        <v>803</v>
      </c>
    </row>
    <row r="149" spans="1:21" s="3" customFormat="1" ht="35.25" customHeight="1" collapsed="1">
      <c r="A149" s="7">
        <v>8</v>
      </c>
      <c r="B149" s="1" t="s">
        <v>37</v>
      </c>
      <c r="C149" s="2">
        <f>SUM(D149:F149)</f>
        <v>43637.8</v>
      </c>
      <c r="D149" s="2">
        <f>D150+D151+D152+D153+D154+D155+D162</f>
        <v>9660</v>
      </c>
      <c r="E149" s="2">
        <f t="shared" ref="E149:F149" si="234">E150+E151+E152+E153+E154+E155+E162</f>
        <v>33977.800000000003</v>
      </c>
      <c r="F149" s="2">
        <f t="shared" si="234"/>
        <v>0</v>
      </c>
      <c r="G149" s="2" t="e">
        <f>G150+G151+G152+G153+G154+G157+G162</f>
        <v>#REF!</v>
      </c>
      <c r="H149" s="2">
        <f t="shared" si="150"/>
        <v>28524.000000000004</v>
      </c>
      <c r="I149" s="2">
        <f>I150+I151+I152+I153+I154+I155+I162</f>
        <v>8261</v>
      </c>
      <c r="J149" s="2">
        <f t="shared" ref="J149:K149" si="235">J150+J151+J152+J153+J154+J155+J162</f>
        <v>20263.000000000004</v>
      </c>
      <c r="K149" s="2">
        <f t="shared" si="235"/>
        <v>0</v>
      </c>
      <c r="L149" s="2" t="e">
        <f>L150+L151+L152+L153+#REF!+L154+L157+L162</f>
        <v>#REF!</v>
      </c>
      <c r="M149" s="2">
        <f t="shared" si="222"/>
        <v>65.36534839061548</v>
      </c>
      <c r="N149" s="2">
        <f t="shared" si="159"/>
        <v>15113.8</v>
      </c>
      <c r="O149" s="2">
        <f t="shared" si="223"/>
        <v>85.517598343685293</v>
      </c>
      <c r="P149" s="2">
        <f t="shared" si="160"/>
        <v>1399</v>
      </c>
      <c r="Q149" s="2">
        <f t="shared" si="224"/>
        <v>59.635997621976713</v>
      </c>
      <c r="R149" s="2">
        <f t="shared" si="161"/>
        <v>13714.8</v>
      </c>
      <c r="S149" s="2" t="str">
        <f t="shared" si="225"/>
        <v>-</v>
      </c>
      <c r="T149" s="2">
        <f t="shared" si="162"/>
        <v>0</v>
      </c>
      <c r="U149" s="53"/>
    </row>
    <row r="150" spans="1:21" s="5" customFormat="1" ht="30.75" hidden="1" customHeight="1" outlineLevel="1">
      <c r="A150" s="267"/>
      <c r="B150" s="14" t="s">
        <v>840</v>
      </c>
      <c r="C150" s="6">
        <f>SUM(D150:F150)</f>
        <v>30500</v>
      </c>
      <c r="D150" s="129">
        <v>0</v>
      </c>
      <c r="E150" s="129">
        <v>30500</v>
      </c>
      <c r="F150" s="129">
        <v>0</v>
      </c>
      <c r="G150" s="129" t="e">
        <f>#REF!+#REF!+#REF!</f>
        <v>#REF!</v>
      </c>
      <c r="H150" s="129">
        <f>SUM(I150:K150)</f>
        <v>18249.900000000001</v>
      </c>
      <c r="I150" s="129">
        <v>0</v>
      </c>
      <c r="J150" s="129">
        <v>18249.900000000001</v>
      </c>
      <c r="K150" s="129">
        <v>0</v>
      </c>
      <c r="L150" s="129" t="e">
        <f>#REF!+#REF!+#REF!</f>
        <v>#REF!</v>
      </c>
      <c r="M150" s="6">
        <f t="shared" si="222"/>
        <v>59.835737704918031</v>
      </c>
      <c r="N150" s="6">
        <f>C150-H150</f>
        <v>12250.099999999999</v>
      </c>
      <c r="O150" s="6" t="str">
        <f t="shared" si="223"/>
        <v>-</v>
      </c>
      <c r="P150" s="6">
        <f t="shared" si="160"/>
        <v>0</v>
      </c>
      <c r="Q150" s="6">
        <f t="shared" si="224"/>
        <v>59.835737704918031</v>
      </c>
      <c r="R150" s="6">
        <f t="shared" si="161"/>
        <v>12250.099999999999</v>
      </c>
      <c r="S150" s="6" t="str">
        <f t="shared" si="225"/>
        <v>-</v>
      </c>
      <c r="T150" s="6">
        <f t="shared" si="162"/>
        <v>0</v>
      </c>
      <c r="U150" s="48" t="s">
        <v>609</v>
      </c>
    </row>
    <row r="151" spans="1:21" s="5" customFormat="1" ht="27" hidden="1" outlineLevel="1">
      <c r="A151" s="54"/>
      <c r="B151" s="14" t="s">
        <v>841</v>
      </c>
      <c r="C151" s="6">
        <f t="shared" ref="C151:C199" si="236">SUM(D151:F151)</f>
        <v>370</v>
      </c>
      <c r="D151" s="6">
        <v>0</v>
      </c>
      <c r="E151" s="6">
        <v>370</v>
      </c>
      <c r="F151" s="6">
        <v>0</v>
      </c>
      <c r="G151" s="6">
        <v>0</v>
      </c>
      <c r="H151" s="6">
        <f>SUM(I151:K151)</f>
        <v>92.5</v>
      </c>
      <c r="I151" s="6">
        <v>0</v>
      </c>
      <c r="J151" s="6">
        <v>92.5</v>
      </c>
      <c r="K151" s="6">
        <v>0</v>
      </c>
      <c r="L151" s="6">
        <v>0</v>
      </c>
      <c r="M151" s="6">
        <f>IFERROR(H151/C151*100,"-")</f>
        <v>25</v>
      </c>
      <c r="N151" s="6">
        <f t="shared" si="159"/>
        <v>277.5</v>
      </c>
      <c r="O151" s="6" t="str">
        <f>IFERROR(I151/D151*100,"-")</f>
        <v>-</v>
      </c>
      <c r="P151" s="6">
        <f>D151-I151</f>
        <v>0</v>
      </c>
      <c r="Q151" s="6">
        <f>IFERROR(J151/E151*100,"-")</f>
        <v>25</v>
      </c>
      <c r="R151" s="6">
        <f>E151-J151</f>
        <v>277.5</v>
      </c>
      <c r="S151" s="6" t="str">
        <f t="shared" si="225"/>
        <v>-</v>
      </c>
      <c r="T151" s="6">
        <f t="shared" si="162"/>
        <v>0</v>
      </c>
      <c r="U151" s="48" t="s">
        <v>610</v>
      </c>
    </row>
    <row r="152" spans="1:21" s="5" customFormat="1" ht="45" hidden="1" outlineLevel="1">
      <c r="A152" s="54"/>
      <c r="B152" s="14" t="s">
        <v>842</v>
      </c>
      <c r="C152" s="6">
        <f t="shared" si="236"/>
        <v>2800</v>
      </c>
      <c r="D152" s="6">
        <v>0</v>
      </c>
      <c r="E152" s="6">
        <v>2800</v>
      </c>
      <c r="F152" s="6">
        <v>0</v>
      </c>
      <c r="G152" s="6">
        <v>0</v>
      </c>
      <c r="H152" s="6">
        <f>SUM(I152:K152)</f>
        <v>1711.4</v>
      </c>
      <c r="I152" s="6">
        <v>0</v>
      </c>
      <c r="J152" s="6">
        <v>1711.4</v>
      </c>
      <c r="K152" s="6">
        <v>0</v>
      </c>
      <c r="L152" s="6">
        <v>0</v>
      </c>
      <c r="M152" s="6">
        <f>IFERROR(H152/C152*100,"-")</f>
        <v>61.121428571428574</v>
      </c>
      <c r="N152" s="6">
        <f t="shared" si="159"/>
        <v>1088.5999999999999</v>
      </c>
      <c r="O152" s="6" t="str">
        <f>IFERROR(I152/D152*100,"-")</f>
        <v>-</v>
      </c>
      <c r="P152" s="6">
        <f>D152-I152</f>
        <v>0</v>
      </c>
      <c r="Q152" s="6">
        <f>IFERROR(J152/E152*100,"-")</f>
        <v>61.121428571428574</v>
      </c>
      <c r="R152" s="6">
        <f>E152-J152</f>
        <v>1088.5999999999999</v>
      </c>
      <c r="S152" s="6" t="str">
        <f t="shared" si="225"/>
        <v>-</v>
      </c>
      <c r="T152" s="6">
        <f t="shared" si="162"/>
        <v>0</v>
      </c>
      <c r="U152" s="48" t="s">
        <v>611</v>
      </c>
    </row>
    <row r="153" spans="1:21" s="5" customFormat="1" ht="67.5" hidden="1" outlineLevel="1">
      <c r="A153" s="268"/>
      <c r="B153" s="14" t="s">
        <v>843</v>
      </c>
      <c r="C153" s="6">
        <f t="shared" si="236"/>
        <v>826</v>
      </c>
      <c r="D153" s="6">
        <v>600</v>
      </c>
      <c r="E153" s="6">
        <v>226</v>
      </c>
      <c r="F153" s="6">
        <v>0</v>
      </c>
      <c r="G153" s="6">
        <v>0</v>
      </c>
      <c r="H153" s="6">
        <f t="shared" ref="H153:H199" si="237">SUM(I153:K153)</f>
        <v>261</v>
      </c>
      <c r="I153" s="6">
        <v>61</v>
      </c>
      <c r="J153" s="6">
        <v>200</v>
      </c>
      <c r="K153" s="6">
        <v>0</v>
      </c>
      <c r="L153" s="6">
        <v>0</v>
      </c>
      <c r="M153" s="6">
        <f>IFERROR(H153/C153*100,"-")</f>
        <v>31.598062953995161</v>
      </c>
      <c r="N153" s="6">
        <f t="shared" ref="N153:N201" si="238">C153-H153</f>
        <v>565</v>
      </c>
      <c r="O153" s="6">
        <f t="shared" si="223"/>
        <v>10.166666666666666</v>
      </c>
      <c r="P153" s="6">
        <f t="shared" ref="P153:P201" si="239">D153-I153</f>
        <v>539</v>
      </c>
      <c r="Q153" s="6">
        <f t="shared" si="224"/>
        <v>88.495575221238937</v>
      </c>
      <c r="R153" s="6">
        <f t="shared" ref="R153:R201" si="240">E153-J153</f>
        <v>26</v>
      </c>
      <c r="S153" s="6" t="str">
        <f t="shared" si="225"/>
        <v>-</v>
      </c>
      <c r="T153" s="6">
        <f t="shared" ref="T153:T201" si="241">F153-K153</f>
        <v>0</v>
      </c>
      <c r="U153" s="48" t="s">
        <v>612</v>
      </c>
    </row>
    <row r="154" spans="1:21" s="5" customFormat="1" ht="75" hidden="1" outlineLevel="1">
      <c r="A154" s="54"/>
      <c r="B154" s="14" t="s">
        <v>844</v>
      </c>
      <c r="C154" s="6">
        <f>SUM(D154:F154)</f>
        <v>81.8</v>
      </c>
      <c r="D154" s="129">
        <v>0</v>
      </c>
      <c r="E154" s="129">
        <v>81.8</v>
      </c>
      <c r="F154" s="129">
        <f>SUM(F155:F156)</f>
        <v>0</v>
      </c>
      <c r="G154" s="129">
        <f>SUM(G155:G156)</f>
        <v>0</v>
      </c>
      <c r="H154" s="6">
        <f>SUM(I154:K154)</f>
        <v>9.1999999999999993</v>
      </c>
      <c r="I154" s="6">
        <v>0</v>
      </c>
      <c r="J154" s="129">
        <v>9.1999999999999993</v>
      </c>
      <c r="K154" s="6">
        <v>0</v>
      </c>
      <c r="L154" s="6">
        <v>0</v>
      </c>
      <c r="M154" s="6">
        <f t="shared" ref="M154:M171" si="242">IFERROR(H154/C154*100,"-")</f>
        <v>11.246943765281173</v>
      </c>
      <c r="N154" s="6">
        <f t="shared" si="238"/>
        <v>72.599999999999994</v>
      </c>
      <c r="O154" s="6" t="str">
        <f t="shared" si="223"/>
        <v>-</v>
      </c>
      <c r="P154" s="6">
        <f t="shared" si="239"/>
        <v>0</v>
      </c>
      <c r="Q154" s="6">
        <f t="shared" si="224"/>
        <v>11.246943765281173</v>
      </c>
      <c r="R154" s="6">
        <f t="shared" si="240"/>
        <v>72.599999999999994</v>
      </c>
      <c r="S154" s="6" t="str">
        <f t="shared" si="225"/>
        <v>-</v>
      </c>
      <c r="T154" s="6">
        <f t="shared" si="241"/>
        <v>0</v>
      </c>
      <c r="U154" s="48" t="s">
        <v>613</v>
      </c>
    </row>
    <row r="155" spans="1:21" s="5" customFormat="1" ht="57" hidden="1" customHeight="1" outlineLevel="1">
      <c r="A155" s="268"/>
      <c r="B155" s="215" t="s">
        <v>845</v>
      </c>
      <c r="C155" s="6">
        <f t="shared" si="236"/>
        <v>9000</v>
      </c>
      <c r="D155" s="6">
        <f>SUM(D156:D161)</f>
        <v>9000</v>
      </c>
      <c r="E155" s="6">
        <f t="shared" ref="E155:F155" si="243">SUM(E156:E161)</f>
        <v>0</v>
      </c>
      <c r="F155" s="6">
        <f t="shared" si="243"/>
        <v>0</v>
      </c>
      <c r="G155" s="6">
        <v>0</v>
      </c>
      <c r="H155" s="6">
        <f t="shared" si="237"/>
        <v>8200</v>
      </c>
      <c r="I155" s="6">
        <f>SUM(I156:I161)</f>
        <v>8200</v>
      </c>
      <c r="J155" s="6">
        <f t="shared" ref="J155:K155" si="244">SUM(J156:J161)</f>
        <v>0</v>
      </c>
      <c r="K155" s="6">
        <f t="shared" si="244"/>
        <v>0</v>
      </c>
      <c r="L155" s="6">
        <v>0</v>
      </c>
      <c r="M155" s="6">
        <f t="shared" si="242"/>
        <v>91.111111111111114</v>
      </c>
      <c r="N155" s="6">
        <f t="shared" si="238"/>
        <v>800</v>
      </c>
      <c r="O155" s="6">
        <f t="shared" si="223"/>
        <v>91.111111111111114</v>
      </c>
      <c r="P155" s="6">
        <f t="shared" si="239"/>
        <v>800</v>
      </c>
      <c r="Q155" s="6" t="str">
        <f t="shared" si="224"/>
        <v>-</v>
      </c>
      <c r="R155" s="6">
        <f t="shared" si="240"/>
        <v>0</v>
      </c>
      <c r="S155" s="6" t="str">
        <f t="shared" si="225"/>
        <v>-</v>
      </c>
      <c r="T155" s="6">
        <f t="shared" si="241"/>
        <v>0</v>
      </c>
      <c r="U155" s="48" t="s">
        <v>614</v>
      </c>
    </row>
    <row r="156" spans="1:21" s="5" customFormat="1" hidden="1" outlineLevel="2">
      <c r="A156" s="268"/>
      <c r="B156" s="269" t="s">
        <v>421</v>
      </c>
      <c r="C156" s="6">
        <f t="shared" si="236"/>
        <v>2000</v>
      </c>
      <c r="D156" s="6">
        <v>2000</v>
      </c>
      <c r="E156" s="6">
        <v>0</v>
      </c>
      <c r="F156" s="6">
        <v>0</v>
      </c>
      <c r="G156" s="6">
        <v>0</v>
      </c>
      <c r="H156" s="6">
        <f t="shared" si="237"/>
        <v>2000</v>
      </c>
      <c r="I156" s="6">
        <v>2000</v>
      </c>
      <c r="J156" s="6">
        <v>0</v>
      </c>
      <c r="K156" s="6">
        <v>0</v>
      </c>
      <c r="L156" s="6">
        <v>0</v>
      </c>
      <c r="M156" s="6">
        <f t="shared" si="242"/>
        <v>100</v>
      </c>
      <c r="N156" s="6">
        <f t="shared" si="238"/>
        <v>0</v>
      </c>
      <c r="O156" s="6">
        <f t="shared" si="223"/>
        <v>100</v>
      </c>
      <c r="P156" s="6">
        <f t="shared" si="239"/>
        <v>0</v>
      </c>
      <c r="Q156" s="6" t="str">
        <f t="shared" si="224"/>
        <v>-</v>
      </c>
      <c r="R156" s="6">
        <f t="shared" si="240"/>
        <v>0</v>
      </c>
      <c r="S156" s="6" t="str">
        <f t="shared" si="225"/>
        <v>-</v>
      </c>
      <c r="T156" s="6">
        <f t="shared" si="241"/>
        <v>0</v>
      </c>
      <c r="U156" s="48"/>
    </row>
    <row r="157" spans="1:21" s="5" customFormat="1" hidden="1" outlineLevel="2">
      <c r="A157" s="268"/>
      <c r="B157" s="269" t="s">
        <v>422</v>
      </c>
      <c r="C157" s="6">
        <f t="shared" si="236"/>
        <v>5700</v>
      </c>
      <c r="D157" s="6">
        <v>5700</v>
      </c>
      <c r="E157" s="6">
        <f t="shared" ref="E157:F157" si="245">SUM(E158:E161)</f>
        <v>0</v>
      </c>
      <c r="F157" s="6">
        <f t="shared" si="245"/>
        <v>0</v>
      </c>
      <c r="G157" s="6">
        <f t="shared" ref="G157" si="246">SUM(G158:G161)</f>
        <v>0</v>
      </c>
      <c r="H157" s="6">
        <f t="shared" si="237"/>
        <v>5700</v>
      </c>
      <c r="I157" s="6">
        <v>5700</v>
      </c>
      <c r="J157" s="6">
        <f t="shared" ref="J157:K157" si="247">SUM(J158:J161)</f>
        <v>0</v>
      </c>
      <c r="K157" s="6">
        <f t="shared" si="247"/>
        <v>0</v>
      </c>
      <c r="L157" s="6">
        <v>0</v>
      </c>
      <c r="M157" s="6">
        <f t="shared" si="242"/>
        <v>100</v>
      </c>
      <c r="N157" s="6">
        <f t="shared" si="238"/>
        <v>0</v>
      </c>
      <c r="O157" s="6">
        <f>IFERROR(I157/D157*100,"-")</f>
        <v>100</v>
      </c>
      <c r="P157" s="6">
        <f t="shared" si="239"/>
        <v>0</v>
      </c>
      <c r="Q157" s="6" t="str">
        <f>IFERROR(J157/E157*100,"-")</f>
        <v>-</v>
      </c>
      <c r="R157" s="6">
        <f t="shared" si="240"/>
        <v>0</v>
      </c>
      <c r="S157" s="6" t="str">
        <f>IFERROR(K157/F157*100,"-")</f>
        <v>-</v>
      </c>
      <c r="T157" s="6">
        <f t="shared" si="241"/>
        <v>0</v>
      </c>
      <c r="U157" s="48"/>
    </row>
    <row r="158" spans="1:21" s="5" customFormat="1" hidden="1" outlineLevel="2">
      <c r="A158" s="268"/>
      <c r="B158" s="269" t="s">
        <v>423</v>
      </c>
      <c r="C158" s="6">
        <f t="shared" si="236"/>
        <v>400</v>
      </c>
      <c r="D158" s="6">
        <v>400</v>
      </c>
      <c r="E158" s="6">
        <v>0</v>
      </c>
      <c r="F158" s="6">
        <v>0</v>
      </c>
      <c r="G158" s="6">
        <v>0</v>
      </c>
      <c r="H158" s="6">
        <f t="shared" si="237"/>
        <v>0</v>
      </c>
      <c r="I158" s="6">
        <v>0</v>
      </c>
      <c r="J158" s="6">
        <v>0</v>
      </c>
      <c r="K158" s="6">
        <v>0</v>
      </c>
      <c r="L158" s="6">
        <v>0</v>
      </c>
      <c r="M158" s="6">
        <f t="shared" si="242"/>
        <v>0</v>
      </c>
      <c r="N158" s="6">
        <f t="shared" si="238"/>
        <v>400</v>
      </c>
      <c r="O158" s="6">
        <f t="shared" si="223"/>
        <v>0</v>
      </c>
      <c r="P158" s="6">
        <f t="shared" si="239"/>
        <v>400</v>
      </c>
      <c r="Q158" s="6" t="str">
        <f t="shared" si="224"/>
        <v>-</v>
      </c>
      <c r="R158" s="6">
        <f t="shared" si="240"/>
        <v>0</v>
      </c>
      <c r="S158" s="6" t="str">
        <f t="shared" si="225"/>
        <v>-</v>
      </c>
      <c r="T158" s="6">
        <f t="shared" si="241"/>
        <v>0</v>
      </c>
      <c r="U158" s="48"/>
    </row>
    <row r="159" spans="1:21" s="5" customFormat="1" hidden="1" outlineLevel="2">
      <c r="A159" s="268"/>
      <c r="B159" s="269" t="s">
        <v>424</v>
      </c>
      <c r="C159" s="6">
        <f t="shared" si="236"/>
        <v>400</v>
      </c>
      <c r="D159" s="6">
        <v>400</v>
      </c>
      <c r="E159" s="6">
        <v>0</v>
      </c>
      <c r="F159" s="6">
        <v>0</v>
      </c>
      <c r="G159" s="6">
        <v>0</v>
      </c>
      <c r="H159" s="6">
        <f t="shared" si="237"/>
        <v>0</v>
      </c>
      <c r="I159" s="6">
        <v>0</v>
      </c>
      <c r="J159" s="6">
        <v>0</v>
      </c>
      <c r="K159" s="6">
        <v>0</v>
      </c>
      <c r="L159" s="6">
        <v>0</v>
      </c>
      <c r="M159" s="6">
        <f t="shared" si="242"/>
        <v>0</v>
      </c>
      <c r="N159" s="6">
        <f t="shared" si="238"/>
        <v>400</v>
      </c>
      <c r="O159" s="6">
        <f t="shared" si="223"/>
        <v>0</v>
      </c>
      <c r="P159" s="6">
        <f t="shared" si="239"/>
        <v>400</v>
      </c>
      <c r="Q159" s="6" t="str">
        <f t="shared" si="224"/>
        <v>-</v>
      </c>
      <c r="R159" s="6">
        <f t="shared" si="240"/>
        <v>0</v>
      </c>
      <c r="S159" s="6" t="str">
        <f t="shared" si="225"/>
        <v>-</v>
      </c>
      <c r="T159" s="6">
        <f t="shared" si="241"/>
        <v>0</v>
      </c>
      <c r="U159" s="48"/>
    </row>
    <row r="160" spans="1:21" s="5" customFormat="1" ht="33.75" hidden="1" customHeight="1" outlineLevel="2">
      <c r="A160" s="268"/>
      <c r="B160" s="269" t="s">
        <v>425</v>
      </c>
      <c r="C160" s="6">
        <f t="shared" si="236"/>
        <v>100</v>
      </c>
      <c r="D160" s="6">
        <v>100</v>
      </c>
      <c r="E160" s="6">
        <v>0</v>
      </c>
      <c r="F160" s="6">
        <v>0</v>
      </c>
      <c r="G160" s="6">
        <v>0</v>
      </c>
      <c r="H160" s="6">
        <f t="shared" si="237"/>
        <v>100</v>
      </c>
      <c r="I160" s="6">
        <v>100</v>
      </c>
      <c r="J160" s="6">
        <v>0</v>
      </c>
      <c r="K160" s="6">
        <v>0</v>
      </c>
      <c r="L160" s="6">
        <v>0</v>
      </c>
      <c r="M160" s="6">
        <f t="shared" si="242"/>
        <v>100</v>
      </c>
      <c r="N160" s="6">
        <f t="shared" si="238"/>
        <v>0</v>
      </c>
      <c r="O160" s="6">
        <f t="shared" si="223"/>
        <v>100</v>
      </c>
      <c r="P160" s="6">
        <f t="shared" si="239"/>
        <v>0</v>
      </c>
      <c r="Q160" s="6" t="str">
        <f t="shared" si="224"/>
        <v>-</v>
      </c>
      <c r="R160" s="6">
        <f t="shared" si="240"/>
        <v>0</v>
      </c>
      <c r="S160" s="6" t="str">
        <f t="shared" si="225"/>
        <v>-</v>
      </c>
      <c r="T160" s="6">
        <f t="shared" si="241"/>
        <v>0</v>
      </c>
      <c r="U160" s="48"/>
    </row>
    <row r="161" spans="1:21" s="5" customFormat="1" ht="36" hidden="1" customHeight="1" outlineLevel="2">
      <c r="A161" s="270"/>
      <c r="B161" s="269" t="s">
        <v>426</v>
      </c>
      <c r="C161" s="6">
        <f t="shared" si="236"/>
        <v>400</v>
      </c>
      <c r="D161" s="6">
        <v>400</v>
      </c>
      <c r="E161" s="6">
        <v>0</v>
      </c>
      <c r="F161" s="6">
        <v>0</v>
      </c>
      <c r="G161" s="6">
        <v>0</v>
      </c>
      <c r="H161" s="6">
        <f t="shared" si="237"/>
        <v>400</v>
      </c>
      <c r="I161" s="6">
        <v>400</v>
      </c>
      <c r="J161" s="6">
        <v>0</v>
      </c>
      <c r="K161" s="6">
        <v>0</v>
      </c>
      <c r="L161" s="6">
        <v>0</v>
      </c>
      <c r="M161" s="6">
        <f t="shared" si="242"/>
        <v>100</v>
      </c>
      <c r="N161" s="6">
        <f t="shared" si="238"/>
        <v>0</v>
      </c>
      <c r="O161" s="6">
        <f t="shared" si="223"/>
        <v>100</v>
      </c>
      <c r="P161" s="6">
        <f t="shared" si="239"/>
        <v>0</v>
      </c>
      <c r="Q161" s="6" t="str">
        <f t="shared" si="224"/>
        <v>-</v>
      </c>
      <c r="R161" s="6">
        <f t="shared" si="240"/>
        <v>0</v>
      </c>
      <c r="S161" s="6" t="str">
        <f t="shared" si="225"/>
        <v>-</v>
      </c>
      <c r="T161" s="6">
        <f t="shared" si="241"/>
        <v>0</v>
      </c>
      <c r="U161" s="48"/>
    </row>
    <row r="162" spans="1:21" s="5" customFormat="1" ht="87" hidden="1" customHeight="1" outlineLevel="1">
      <c r="A162" s="56"/>
      <c r="B162" s="16" t="s">
        <v>846</v>
      </c>
      <c r="C162" s="6">
        <f t="shared" si="236"/>
        <v>60</v>
      </c>
      <c r="D162" s="6">
        <v>60</v>
      </c>
      <c r="E162" s="6">
        <v>0</v>
      </c>
      <c r="F162" s="6">
        <v>0</v>
      </c>
      <c r="G162" s="6">
        <v>0</v>
      </c>
      <c r="H162" s="6">
        <f t="shared" si="237"/>
        <v>0</v>
      </c>
      <c r="I162" s="6">
        <v>0</v>
      </c>
      <c r="J162" s="6">
        <v>0</v>
      </c>
      <c r="K162" s="6">
        <v>0</v>
      </c>
      <c r="L162" s="6">
        <v>0</v>
      </c>
      <c r="M162" s="6">
        <f t="shared" si="242"/>
        <v>0</v>
      </c>
      <c r="N162" s="6">
        <f t="shared" si="238"/>
        <v>60</v>
      </c>
      <c r="O162" s="6">
        <f t="shared" si="223"/>
        <v>0</v>
      </c>
      <c r="P162" s="6">
        <f t="shared" si="239"/>
        <v>60</v>
      </c>
      <c r="Q162" s="6" t="str">
        <f t="shared" si="224"/>
        <v>-</v>
      </c>
      <c r="R162" s="6">
        <f t="shared" si="240"/>
        <v>0</v>
      </c>
      <c r="S162" s="6" t="str">
        <f t="shared" si="225"/>
        <v>-</v>
      </c>
      <c r="T162" s="6">
        <f t="shared" si="241"/>
        <v>0</v>
      </c>
      <c r="U162" s="48" t="s">
        <v>615</v>
      </c>
    </row>
    <row r="163" spans="1:21" s="3" customFormat="1" ht="62.25" customHeight="1" collapsed="1">
      <c r="A163" s="7">
        <v>10</v>
      </c>
      <c r="B163" s="1" t="s">
        <v>119</v>
      </c>
      <c r="C163" s="2">
        <f>SUM(D163:F163)</f>
        <v>2234.4</v>
      </c>
      <c r="D163" s="2">
        <f>D164+D167</f>
        <v>100</v>
      </c>
      <c r="E163" s="2">
        <f t="shared" ref="E163:F163" si="248">E164+E167</f>
        <v>2134.4</v>
      </c>
      <c r="F163" s="2">
        <f t="shared" si="248"/>
        <v>0</v>
      </c>
      <c r="G163" s="2">
        <f t="shared" ref="G163" si="249">SUM(G164:G168)</f>
        <v>0</v>
      </c>
      <c r="H163" s="2">
        <f>SUM(I163:K163)</f>
        <v>810.8</v>
      </c>
      <c r="I163" s="2">
        <f>I164+I167</f>
        <v>50</v>
      </c>
      <c r="J163" s="2">
        <f t="shared" ref="J163:L163" si="250">J164+J167</f>
        <v>760.8</v>
      </c>
      <c r="K163" s="2">
        <f t="shared" si="250"/>
        <v>0</v>
      </c>
      <c r="L163" s="2">
        <f t="shared" si="250"/>
        <v>0</v>
      </c>
      <c r="M163" s="2">
        <f t="shared" si="242"/>
        <v>36.287146437522374</v>
      </c>
      <c r="N163" s="2">
        <f t="shared" si="238"/>
        <v>1423.6000000000001</v>
      </c>
      <c r="O163" s="2">
        <f t="shared" si="223"/>
        <v>50</v>
      </c>
      <c r="P163" s="2">
        <f t="shared" si="239"/>
        <v>50</v>
      </c>
      <c r="Q163" s="2">
        <f t="shared" si="224"/>
        <v>35.64467766116941</v>
      </c>
      <c r="R163" s="2">
        <f t="shared" si="240"/>
        <v>1373.6000000000001</v>
      </c>
      <c r="S163" s="2" t="str">
        <f t="shared" si="225"/>
        <v>-</v>
      </c>
      <c r="T163" s="2">
        <f t="shared" si="241"/>
        <v>0</v>
      </c>
      <c r="U163" s="57"/>
    </row>
    <row r="164" spans="1:21" s="5" customFormat="1" ht="81" hidden="1" outlineLevel="1" collapsed="1">
      <c r="A164" s="56"/>
      <c r="B164" s="14" t="s">
        <v>702</v>
      </c>
      <c r="C164" s="55">
        <f t="shared" si="236"/>
        <v>2134.4</v>
      </c>
      <c r="D164" s="55">
        <f>D165+D166</f>
        <v>0</v>
      </c>
      <c r="E164" s="55">
        <f>E165+E166</f>
        <v>2134.4</v>
      </c>
      <c r="F164" s="55">
        <f>F165+F166</f>
        <v>0</v>
      </c>
      <c r="G164" s="55">
        <v>0</v>
      </c>
      <c r="H164" s="55">
        <f t="shared" si="237"/>
        <v>760.8</v>
      </c>
      <c r="I164" s="55">
        <f>I165+I166</f>
        <v>0</v>
      </c>
      <c r="J164" s="55">
        <f>J165+J166</f>
        <v>760.8</v>
      </c>
      <c r="K164" s="55">
        <f>K165+K166</f>
        <v>0</v>
      </c>
      <c r="L164" s="55">
        <v>0</v>
      </c>
      <c r="M164" s="6">
        <f t="shared" si="242"/>
        <v>35.64467766116941</v>
      </c>
      <c r="N164" s="6">
        <f t="shared" si="238"/>
        <v>1373.6000000000001</v>
      </c>
      <c r="O164" s="6" t="str">
        <f t="shared" si="223"/>
        <v>-</v>
      </c>
      <c r="P164" s="6">
        <f t="shared" si="239"/>
        <v>0</v>
      </c>
      <c r="Q164" s="6">
        <f t="shared" si="224"/>
        <v>35.64467766116941</v>
      </c>
      <c r="R164" s="6">
        <f t="shared" si="240"/>
        <v>1373.6000000000001</v>
      </c>
      <c r="S164" s="6" t="str">
        <f t="shared" si="225"/>
        <v>-</v>
      </c>
      <c r="T164" s="6">
        <f t="shared" si="241"/>
        <v>0</v>
      </c>
      <c r="U164" s="59" t="s">
        <v>703</v>
      </c>
    </row>
    <row r="165" spans="1:21" s="5" customFormat="1" ht="87.75" hidden="1" customHeight="1" outlineLevel="2">
      <c r="A165" s="54"/>
      <c r="B165" s="14" t="s">
        <v>288</v>
      </c>
      <c r="C165" s="55">
        <f t="shared" si="236"/>
        <v>800</v>
      </c>
      <c r="D165" s="55">
        <v>0</v>
      </c>
      <c r="E165" s="55">
        <v>800</v>
      </c>
      <c r="F165" s="55">
        <v>0</v>
      </c>
      <c r="G165" s="55">
        <v>0</v>
      </c>
      <c r="H165" s="55">
        <f t="shared" si="237"/>
        <v>300</v>
      </c>
      <c r="I165" s="55">
        <v>0</v>
      </c>
      <c r="J165" s="55">
        <v>300</v>
      </c>
      <c r="K165" s="55">
        <v>0</v>
      </c>
      <c r="L165" s="55">
        <v>0</v>
      </c>
      <c r="M165" s="6">
        <f t="shared" si="242"/>
        <v>37.5</v>
      </c>
      <c r="N165" s="6">
        <f t="shared" si="238"/>
        <v>500</v>
      </c>
      <c r="O165" s="6" t="str">
        <f t="shared" si="223"/>
        <v>-</v>
      </c>
      <c r="P165" s="6">
        <f t="shared" si="239"/>
        <v>0</v>
      </c>
      <c r="Q165" s="6">
        <f t="shared" si="224"/>
        <v>37.5</v>
      </c>
      <c r="R165" s="6">
        <f t="shared" si="240"/>
        <v>500</v>
      </c>
      <c r="S165" s="6" t="str">
        <f t="shared" si="225"/>
        <v>-</v>
      </c>
      <c r="T165" s="6">
        <f t="shared" si="241"/>
        <v>0</v>
      </c>
      <c r="U165" s="58"/>
    </row>
    <row r="166" spans="1:21" s="5" customFormat="1" ht="111" hidden="1" customHeight="1" outlineLevel="2">
      <c r="A166" s="56"/>
      <c r="B166" s="14" t="s">
        <v>525</v>
      </c>
      <c r="C166" s="55">
        <f t="shared" si="236"/>
        <v>1334.4</v>
      </c>
      <c r="D166" s="55">
        <v>0</v>
      </c>
      <c r="E166" s="55">
        <v>1334.4</v>
      </c>
      <c r="F166" s="55">
        <v>0</v>
      </c>
      <c r="G166" s="55">
        <v>0</v>
      </c>
      <c r="H166" s="55">
        <f t="shared" si="237"/>
        <v>460.8</v>
      </c>
      <c r="I166" s="55">
        <v>0</v>
      </c>
      <c r="J166" s="55">
        <v>460.8</v>
      </c>
      <c r="K166" s="55">
        <v>0</v>
      </c>
      <c r="L166" s="55">
        <v>0</v>
      </c>
      <c r="M166" s="6">
        <f t="shared" si="242"/>
        <v>34.532374100719423</v>
      </c>
      <c r="N166" s="6">
        <f t="shared" si="238"/>
        <v>873.60000000000014</v>
      </c>
      <c r="O166" s="6" t="str">
        <f t="shared" si="223"/>
        <v>-</v>
      </c>
      <c r="P166" s="6">
        <f t="shared" si="239"/>
        <v>0</v>
      </c>
      <c r="Q166" s="6">
        <f t="shared" si="224"/>
        <v>34.532374100719423</v>
      </c>
      <c r="R166" s="6">
        <f t="shared" si="240"/>
        <v>873.60000000000014</v>
      </c>
      <c r="S166" s="6" t="str">
        <f t="shared" si="225"/>
        <v>-</v>
      </c>
      <c r="T166" s="6">
        <f t="shared" si="241"/>
        <v>0</v>
      </c>
      <c r="U166" s="48"/>
    </row>
    <row r="167" spans="1:21" s="5" customFormat="1" ht="54" hidden="1" outlineLevel="1" collapsed="1">
      <c r="A167" s="54"/>
      <c r="B167" s="14" t="s">
        <v>701</v>
      </c>
      <c r="C167" s="55">
        <f>SUM(D167:F167)</f>
        <v>100</v>
      </c>
      <c r="D167" s="55">
        <f>D168+D169</f>
        <v>100</v>
      </c>
      <c r="E167" s="55">
        <f t="shared" ref="E167:F167" si="251">E168+E169</f>
        <v>0</v>
      </c>
      <c r="F167" s="55">
        <f t="shared" si="251"/>
        <v>0</v>
      </c>
      <c r="G167" s="55">
        <v>0</v>
      </c>
      <c r="H167" s="55">
        <f t="shared" si="237"/>
        <v>50</v>
      </c>
      <c r="I167" s="55">
        <f>I168+I169</f>
        <v>50</v>
      </c>
      <c r="J167" s="55">
        <f t="shared" ref="J167:K167" si="252">J168+J169</f>
        <v>0</v>
      </c>
      <c r="K167" s="55">
        <f t="shared" si="252"/>
        <v>0</v>
      </c>
      <c r="L167" s="55">
        <v>0</v>
      </c>
      <c r="M167" s="6">
        <f>IFERROR(H167/C167*100,"-")</f>
        <v>50</v>
      </c>
      <c r="N167" s="6">
        <f>C167-H167</f>
        <v>50</v>
      </c>
      <c r="O167" s="6">
        <f>IFERROR(I167/D167*100,"-")</f>
        <v>50</v>
      </c>
      <c r="P167" s="6">
        <f>D167-I167</f>
        <v>50</v>
      </c>
      <c r="Q167" s="6" t="str">
        <f t="shared" si="224"/>
        <v>-</v>
      </c>
      <c r="R167" s="6">
        <f t="shared" si="240"/>
        <v>0</v>
      </c>
      <c r="S167" s="6" t="str">
        <f t="shared" si="225"/>
        <v>-</v>
      </c>
      <c r="T167" s="6">
        <f t="shared" si="241"/>
        <v>0</v>
      </c>
      <c r="U167" s="48"/>
    </row>
    <row r="168" spans="1:21" s="5" customFormat="1" ht="29.25" hidden="1" customHeight="1" outlineLevel="2">
      <c r="A168" s="54"/>
      <c r="B168" s="14" t="s">
        <v>526</v>
      </c>
      <c r="C168" s="55">
        <f>SUM(D168:F168)</f>
        <v>50</v>
      </c>
      <c r="D168" s="55">
        <v>50</v>
      </c>
      <c r="E168" s="55">
        <v>0</v>
      </c>
      <c r="F168" s="55">
        <v>0</v>
      </c>
      <c r="G168" s="55"/>
      <c r="H168" s="55">
        <f t="shared" si="237"/>
        <v>50</v>
      </c>
      <c r="I168" s="55">
        <v>50</v>
      </c>
      <c r="J168" s="55">
        <v>0</v>
      </c>
      <c r="K168" s="55">
        <v>0</v>
      </c>
      <c r="L168" s="55"/>
      <c r="M168" s="6">
        <f>IFERROR(H168/C168*100,"-")</f>
        <v>100</v>
      </c>
      <c r="N168" s="6">
        <f>C168-H168</f>
        <v>0</v>
      </c>
      <c r="O168" s="6">
        <f>IFERROR(I168/D168*100,"-")</f>
        <v>100</v>
      </c>
      <c r="P168" s="6">
        <f>D168-I168</f>
        <v>0</v>
      </c>
      <c r="Q168" s="6" t="str">
        <f t="shared" si="224"/>
        <v>-</v>
      </c>
      <c r="R168" s="6">
        <f t="shared" si="240"/>
        <v>0</v>
      </c>
      <c r="S168" s="6" t="str">
        <f t="shared" si="225"/>
        <v>-</v>
      </c>
      <c r="T168" s="6">
        <f t="shared" si="241"/>
        <v>0</v>
      </c>
      <c r="U168" s="48"/>
    </row>
    <row r="169" spans="1:21" s="5" customFormat="1" ht="32.25" hidden="1" customHeight="1" outlineLevel="2">
      <c r="A169" s="54"/>
      <c r="B169" s="14" t="s">
        <v>527</v>
      </c>
      <c r="C169" s="55">
        <f>SUM(D169:F169)</f>
        <v>50</v>
      </c>
      <c r="D169" s="55">
        <v>50</v>
      </c>
      <c r="E169" s="55">
        <v>0</v>
      </c>
      <c r="F169" s="55">
        <v>0</v>
      </c>
      <c r="G169" s="55"/>
      <c r="H169" s="55">
        <f t="shared" si="237"/>
        <v>0</v>
      </c>
      <c r="I169" s="55">
        <v>0</v>
      </c>
      <c r="J169" s="55">
        <v>0</v>
      </c>
      <c r="K169" s="55">
        <v>0</v>
      </c>
      <c r="L169" s="55"/>
      <c r="M169" s="6">
        <f>IFERROR(H169/C169*100,"-")</f>
        <v>0</v>
      </c>
      <c r="N169" s="6">
        <f>C169-H169</f>
        <v>50</v>
      </c>
      <c r="O169" s="6">
        <f>IFERROR(I169/D169*100,"-")</f>
        <v>0</v>
      </c>
      <c r="P169" s="6">
        <f>D169-I169</f>
        <v>50</v>
      </c>
      <c r="Q169" s="6" t="str">
        <f t="shared" si="224"/>
        <v>-</v>
      </c>
      <c r="R169" s="6">
        <f t="shared" si="240"/>
        <v>0</v>
      </c>
      <c r="S169" s="6" t="str">
        <f t="shared" si="225"/>
        <v>-</v>
      </c>
      <c r="T169" s="6">
        <f t="shared" si="241"/>
        <v>0</v>
      </c>
      <c r="U169" s="48"/>
    </row>
    <row r="170" spans="1:21" s="3" customFormat="1" ht="45.75" customHeight="1" collapsed="1">
      <c r="A170" s="7">
        <v>11</v>
      </c>
      <c r="B170" s="1" t="s">
        <v>189</v>
      </c>
      <c r="C170" s="2">
        <f t="shared" si="236"/>
        <v>152560.9</v>
      </c>
      <c r="D170" s="2">
        <f>D171+D181+D185</f>
        <v>39180.6</v>
      </c>
      <c r="E170" s="2">
        <f>E171+E181+E185</f>
        <v>113149.40000000001</v>
      </c>
      <c r="F170" s="2">
        <f>F171+F181+F185</f>
        <v>230.9</v>
      </c>
      <c r="G170" s="2" t="e">
        <f>G171+G181+G185</f>
        <v>#REF!</v>
      </c>
      <c r="H170" s="2">
        <f t="shared" si="237"/>
        <v>82069.299999999988</v>
      </c>
      <c r="I170" s="2">
        <f>I171+I181+I185</f>
        <v>13246.099999999999</v>
      </c>
      <c r="J170" s="2">
        <f>J171+J181+J185</f>
        <v>68764.800000000003</v>
      </c>
      <c r="K170" s="2">
        <f>K171+K181+K185</f>
        <v>58.4</v>
      </c>
      <c r="L170" s="2" t="e">
        <f>L171+L181+L185</f>
        <v>#REF!</v>
      </c>
      <c r="M170" s="2">
        <f t="shared" si="242"/>
        <v>53.794451920511733</v>
      </c>
      <c r="N170" s="2">
        <f t="shared" si="238"/>
        <v>70491.600000000006</v>
      </c>
      <c r="O170" s="2">
        <f t="shared" si="223"/>
        <v>33.807802841202026</v>
      </c>
      <c r="P170" s="2">
        <f t="shared" si="239"/>
        <v>25934.5</v>
      </c>
      <c r="Q170" s="2">
        <f t="shared" si="224"/>
        <v>60.773455272409748</v>
      </c>
      <c r="R170" s="2">
        <f t="shared" si="240"/>
        <v>44384.600000000006</v>
      </c>
      <c r="S170" s="2">
        <f t="shared" si="225"/>
        <v>25.292334343871804</v>
      </c>
      <c r="T170" s="2">
        <f t="shared" si="241"/>
        <v>172.5</v>
      </c>
      <c r="U170" s="53"/>
    </row>
    <row r="171" spans="1:21" s="158" customFormat="1" ht="38.25" hidden="1" outlineLevel="1" collapsed="1">
      <c r="A171" s="217"/>
      <c r="B171" s="211" t="s">
        <v>454</v>
      </c>
      <c r="C171" s="130">
        <f t="shared" si="236"/>
        <v>142337.29999999999</v>
      </c>
      <c r="D171" s="130">
        <f>D172+D176+D180</f>
        <v>36297</v>
      </c>
      <c r="E171" s="130">
        <f t="shared" ref="E171:F171" si="253">E172+E176+E180</f>
        <v>106040.3</v>
      </c>
      <c r="F171" s="130">
        <f t="shared" si="253"/>
        <v>0</v>
      </c>
      <c r="G171" s="130">
        <f>SUM(G172:G179)</f>
        <v>0</v>
      </c>
      <c r="H171" s="153">
        <f t="shared" si="237"/>
        <v>81479.799999999988</v>
      </c>
      <c r="I171" s="130">
        <f>I172+I176+I180</f>
        <v>13216.599999999999</v>
      </c>
      <c r="J171" s="130">
        <f t="shared" ref="J171:K171" si="254">J172+J176+J180</f>
        <v>68263.199999999997</v>
      </c>
      <c r="K171" s="130">
        <f t="shared" si="254"/>
        <v>0</v>
      </c>
      <c r="L171" s="153">
        <f>SUM(L172:L179)</f>
        <v>0</v>
      </c>
      <c r="M171" s="153">
        <f t="shared" si="242"/>
        <v>57.244165794911098</v>
      </c>
      <c r="N171" s="153">
        <f t="shared" si="238"/>
        <v>60857.5</v>
      </c>
      <c r="O171" s="153">
        <f t="shared" si="223"/>
        <v>36.41237567843072</v>
      </c>
      <c r="P171" s="153">
        <f t="shared" si="239"/>
        <v>23080.400000000001</v>
      </c>
      <c r="Q171" s="153">
        <f t="shared" si="224"/>
        <v>64.374770723960609</v>
      </c>
      <c r="R171" s="153">
        <f t="shared" si="240"/>
        <v>37777.100000000006</v>
      </c>
      <c r="S171" s="153" t="str">
        <f t="shared" si="225"/>
        <v>-</v>
      </c>
      <c r="T171" s="153">
        <f t="shared" si="241"/>
        <v>0</v>
      </c>
      <c r="U171" s="48"/>
    </row>
    <row r="172" spans="1:21" s="5" customFormat="1" ht="25.5" hidden="1" outlineLevel="2" collapsed="1">
      <c r="A172" s="217"/>
      <c r="B172" s="105" t="s">
        <v>784</v>
      </c>
      <c r="C172" s="6">
        <f t="shared" si="236"/>
        <v>112877.70000000001</v>
      </c>
      <c r="D172" s="6">
        <f>D173+D174+D175</f>
        <v>24486</v>
      </c>
      <c r="E172" s="6">
        <f t="shared" ref="E172:F172" si="255">E173+E174+E175</f>
        <v>88391.700000000012</v>
      </c>
      <c r="F172" s="6">
        <f t="shared" si="255"/>
        <v>0</v>
      </c>
      <c r="G172" s="6">
        <v>0</v>
      </c>
      <c r="H172" s="6">
        <f t="shared" si="237"/>
        <v>57815.7</v>
      </c>
      <c r="I172" s="6">
        <f>I173+I174+I175</f>
        <v>6400.6999999999989</v>
      </c>
      <c r="J172" s="6">
        <f t="shared" ref="J172:K172" si="256">J173+J174+J175</f>
        <v>51415</v>
      </c>
      <c r="K172" s="6">
        <f t="shared" si="256"/>
        <v>0</v>
      </c>
      <c r="L172" s="6">
        <v>0</v>
      </c>
      <c r="M172" s="6">
        <f t="shared" ref="M172" si="257">IFERROR(H172/C172*100,"-")</f>
        <v>51.219771487193654</v>
      </c>
      <c r="N172" s="6">
        <f t="shared" si="238"/>
        <v>55062.000000000015</v>
      </c>
      <c r="O172" s="6">
        <f t="shared" ref="O172" si="258">IFERROR(I172/D172*100,"-")</f>
        <v>26.140243404394344</v>
      </c>
      <c r="P172" s="6">
        <f t="shared" si="239"/>
        <v>18085.300000000003</v>
      </c>
      <c r="Q172" s="6">
        <f t="shared" ref="Q172" si="259">IFERROR(J172/E172*100,"-")</f>
        <v>58.167226108333693</v>
      </c>
      <c r="R172" s="6">
        <f t="shared" si="240"/>
        <v>36976.700000000012</v>
      </c>
      <c r="S172" s="6"/>
      <c r="T172" s="6">
        <f t="shared" si="241"/>
        <v>0</v>
      </c>
      <c r="U172" s="48"/>
    </row>
    <row r="173" spans="1:21" s="5" customFormat="1" ht="48" hidden="1" customHeight="1" outlineLevel="3">
      <c r="A173" s="162"/>
      <c r="B173" s="105" t="s">
        <v>455</v>
      </c>
      <c r="C173" s="6">
        <f t="shared" si="236"/>
        <v>50516.800000000003</v>
      </c>
      <c r="D173" s="6">
        <v>5556.9</v>
      </c>
      <c r="E173" s="6">
        <v>44959.9</v>
      </c>
      <c r="F173" s="6">
        <v>0</v>
      </c>
      <c r="G173" s="6">
        <v>0</v>
      </c>
      <c r="H173" s="6">
        <f t="shared" si="237"/>
        <v>20791.699999999997</v>
      </c>
      <c r="I173" s="6">
        <v>2287.1</v>
      </c>
      <c r="J173" s="6">
        <v>18504.599999999999</v>
      </c>
      <c r="K173" s="6">
        <v>0</v>
      </c>
      <c r="L173" s="6">
        <v>0</v>
      </c>
      <c r="M173" s="6">
        <f t="shared" ref="M173:M227" si="260">IFERROR(H173/C173*100,"-")</f>
        <v>41.157991004972594</v>
      </c>
      <c r="N173" s="6">
        <f t="shared" si="238"/>
        <v>29725.100000000006</v>
      </c>
      <c r="O173" s="6">
        <f t="shared" ref="O173:O227" si="261">IFERROR(I173/D173*100,"-")</f>
        <v>41.157839802767732</v>
      </c>
      <c r="P173" s="6">
        <f t="shared" si="239"/>
        <v>3269.7999999999997</v>
      </c>
      <c r="Q173" s="6">
        <f t="shared" ref="Q173:Q227" si="262">IFERROR(J173/E173*100,"-")</f>
        <v>41.15800969308205</v>
      </c>
      <c r="R173" s="6">
        <f t="shared" si="240"/>
        <v>26455.300000000003</v>
      </c>
      <c r="S173" s="6" t="str">
        <f t="shared" ref="S173:S227" si="263">IFERROR(K173/F173*100,"-")</f>
        <v>-</v>
      </c>
      <c r="T173" s="6">
        <f t="shared" si="241"/>
        <v>0</v>
      </c>
      <c r="U173" s="48" t="s">
        <v>787</v>
      </c>
    </row>
    <row r="174" spans="1:21" s="5" customFormat="1" ht="60" hidden="1" outlineLevel="3">
      <c r="A174" s="162"/>
      <c r="B174" s="105" t="s">
        <v>107</v>
      </c>
      <c r="C174" s="6">
        <f t="shared" si="236"/>
        <v>52760.9</v>
      </c>
      <c r="D174" s="6">
        <v>9329.1</v>
      </c>
      <c r="E174" s="6">
        <v>43431.8</v>
      </c>
      <c r="F174" s="6">
        <v>0</v>
      </c>
      <c r="G174" s="6">
        <v>0</v>
      </c>
      <c r="H174" s="6">
        <f t="shared" si="237"/>
        <v>36567.1</v>
      </c>
      <c r="I174" s="6">
        <v>3656.7</v>
      </c>
      <c r="J174" s="6">
        <v>32910.400000000001</v>
      </c>
      <c r="K174" s="6">
        <v>0</v>
      </c>
      <c r="L174" s="6">
        <v>0</v>
      </c>
      <c r="M174" s="6">
        <f t="shared" si="260"/>
        <v>69.30719529045183</v>
      </c>
      <c r="N174" s="6">
        <f t="shared" si="238"/>
        <v>16193.800000000003</v>
      </c>
      <c r="O174" s="6">
        <f t="shared" si="261"/>
        <v>39.196707077853162</v>
      </c>
      <c r="P174" s="6">
        <f t="shared" si="239"/>
        <v>5672.4000000000005</v>
      </c>
      <c r="Q174" s="6">
        <f t="shared" si="262"/>
        <v>75.774893050713985</v>
      </c>
      <c r="R174" s="6">
        <f t="shared" si="240"/>
        <v>10521.400000000001</v>
      </c>
      <c r="S174" s="6" t="str">
        <f t="shared" si="263"/>
        <v>-</v>
      </c>
      <c r="T174" s="6">
        <f t="shared" si="241"/>
        <v>0</v>
      </c>
      <c r="U174" s="48" t="s">
        <v>786</v>
      </c>
    </row>
    <row r="175" spans="1:21" s="5" customFormat="1" ht="30.75" hidden="1" customHeight="1" outlineLevel="3">
      <c r="A175" s="162"/>
      <c r="B175" s="105" t="s">
        <v>456</v>
      </c>
      <c r="C175" s="6">
        <f t="shared" si="236"/>
        <v>9600</v>
      </c>
      <c r="D175" s="6">
        <v>9600</v>
      </c>
      <c r="E175" s="6">
        <v>0</v>
      </c>
      <c r="F175" s="6">
        <v>0</v>
      </c>
      <c r="G175" s="6">
        <v>0</v>
      </c>
      <c r="H175" s="6">
        <f t="shared" si="237"/>
        <v>456.9</v>
      </c>
      <c r="I175" s="6">
        <v>456.9</v>
      </c>
      <c r="J175" s="6">
        <v>0</v>
      </c>
      <c r="K175" s="6">
        <v>0</v>
      </c>
      <c r="L175" s="6">
        <v>0</v>
      </c>
      <c r="M175" s="6">
        <f t="shared" si="260"/>
        <v>4.7593749999999995</v>
      </c>
      <c r="N175" s="6">
        <f t="shared" si="238"/>
        <v>9143.1</v>
      </c>
      <c r="O175" s="6">
        <f t="shared" si="261"/>
        <v>4.7593749999999995</v>
      </c>
      <c r="P175" s="6">
        <f t="shared" si="239"/>
        <v>9143.1</v>
      </c>
      <c r="Q175" s="6" t="str">
        <f t="shared" si="262"/>
        <v>-</v>
      </c>
      <c r="R175" s="6">
        <f t="shared" si="240"/>
        <v>0</v>
      </c>
      <c r="S175" s="6" t="str">
        <f t="shared" si="263"/>
        <v>-</v>
      </c>
      <c r="T175" s="6">
        <f t="shared" si="241"/>
        <v>0</v>
      </c>
      <c r="U175" s="48" t="s">
        <v>785</v>
      </c>
    </row>
    <row r="176" spans="1:21" s="5" customFormat="1" ht="63.75" hidden="1" outlineLevel="2" collapsed="1">
      <c r="A176" s="162"/>
      <c r="B176" s="105" t="s">
        <v>788</v>
      </c>
      <c r="C176" s="6">
        <f t="shared" si="236"/>
        <v>28560.300000000003</v>
      </c>
      <c r="D176" s="6">
        <f>SUM(D177:D179)</f>
        <v>11712.1</v>
      </c>
      <c r="E176" s="6">
        <f t="shared" ref="E176:F176" si="264">SUM(E177:E179)</f>
        <v>16848.2</v>
      </c>
      <c r="F176" s="6">
        <f t="shared" si="264"/>
        <v>0</v>
      </c>
      <c r="G176" s="6">
        <v>0</v>
      </c>
      <c r="H176" s="6">
        <f t="shared" si="237"/>
        <v>23664.1</v>
      </c>
      <c r="I176" s="6">
        <f>SUM(I177:I179)</f>
        <v>6815.9</v>
      </c>
      <c r="J176" s="6">
        <f>SUM(J177:J179)</f>
        <v>16848.2</v>
      </c>
      <c r="K176" s="6">
        <f t="shared" ref="K176" si="265">SUM(K177:K179)</f>
        <v>0</v>
      </c>
      <c r="L176" s="6">
        <v>0</v>
      </c>
      <c r="M176" s="6">
        <f t="shared" ref="M176:M178" si="266">IFERROR(H176/C176*100,"-")</f>
        <v>82.856622654523932</v>
      </c>
      <c r="N176" s="6">
        <f t="shared" ref="N176:N178" si="267">C176-H176</f>
        <v>4896.2000000000044</v>
      </c>
      <c r="O176" s="6">
        <f t="shared" ref="O176:O178" si="268">IFERROR(I176/D176*100,"-")</f>
        <v>58.195370599636263</v>
      </c>
      <c r="P176" s="6">
        <f t="shared" ref="P176:P178" si="269">D176-I176</f>
        <v>4896.2000000000007</v>
      </c>
      <c r="Q176" s="6">
        <f t="shared" ref="Q176:Q178" si="270">IFERROR(J176/E176*100,"-")</f>
        <v>100</v>
      </c>
      <c r="R176" s="6">
        <f t="shared" ref="R176:R178" si="271">E176-J176</f>
        <v>0</v>
      </c>
      <c r="S176" s="6" t="str">
        <f t="shared" ref="S176:S178" si="272">IFERROR(K176/F176*100,"-")</f>
        <v>-</v>
      </c>
      <c r="T176" s="6">
        <f t="shared" ref="T176:T178" si="273">F176-K176</f>
        <v>0</v>
      </c>
      <c r="U176" s="48"/>
    </row>
    <row r="177" spans="1:21" s="5" customFormat="1" hidden="1" outlineLevel="3">
      <c r="A177" s="162"/>
      <c r="B177" s="105" t="s">
        <v>457</v>
      </c>
      <c r="C177" s="6">
        <f t="shared" si="236"/>
        <v>21060.300000000003</v>
      </c>
      <c r="D177" s="6">
        <v>4212.1000000000004</v>
      </c>
      <c r="E177" s="6">
        <v>16848.2</v>
      </c>
      <c r="F177" s="6">
        <v>0</v>
      </c>
      <c r="G177" s="6">
        <v>0</v>
      </c>
      <c r="H177" s="6">
        <f t="shared" si="237"/>
        <v>21060.300000000003</v>
      </c>
      <c r="I177" s="6">
        <v>4212.1000000000004</v>
      </c>
      <c r="J177" s="6">
        <v>16848.2</v>
      </c>
      <c r="K177" s="6">
        <v>0</v>
      </c>
      <c r="L177" s="6">
        <v>0</v>
      </c>
      <c r="M177" s="6">
        <f t="shared" si="266"/>
        <v>100</v>
      </c>
      <c r="N177" s="6">
        <f t="shared" si="267"/>
        <v>0</v>
      </c>
      <c r="O177" s="6">
        <f t="shared" si="268"/>
        <v>100</v>
      </c>
      <c r="P177" s="6">
        <f t="shared" si="269"/>
        <v>0</v>
      </c>
      <c r="Q177" s="6">
        <f t="shared" si="270"/>
        <v>100</v>
      </c>
      <c r="R177" s="6">
        <f t="shared" si="271"/>
        <v>0</v>
      </c>
      <c r="S177" s="6" t="str">
        <f t="shared" si="272"/>
        <v>-</v>
      </c>
      <c r="T177" s="6">
        <f t="shared" si="273"/>
        <v>0</v>
      </c>
      <c r="U177" s="48"/>
    </row>
    <row r="178" spans="1:21" s="5" customFormat="1" ht="30" hidden="1" outlineLevel="3">
      <c r="A178" s="162"/>
      <c r="B178" s="105" t="s">
        <v>458</v>
      </c>
      <c r="C178" s="6">
        <f t="shared" si="236"/>
        <v>2500</v>
      </c>
      <c r="D178" s="6">
        <v>2500</v>
      </c>
      <c r="E178" s="6">
        <v>0</v>
      </c>
      <c r="F178" s="6">
        <v>0</v>
      </c>
      <c r="G178" s="6">
        <v>0</v>
      </c>
      <c r="H178" s="6">
        <f t="shared" si="237"/>
        <v>2078.9</v>
      </c>
      <c r="I178" s="6">
        <v>2078.9</v>
      </c>
      <c r="J178" s="6">
        <v>0</v>
      </c>
      <c r="K178" s="6">
        <v>0</v>
      </c>
      <c r="L178" s="6">
        <v>0</v>
      </c>
      <c r="M178" s="6">
        <f t="shared" si="266"/>
        <v>83.156000000000006</v>
      </c>
      <c r="N178" s="6">
        <f t="shared" si="267"/>
        <v>421.09999999999991</v>
      </c>
      <c r="O178" s="6">
        <f t="shared" si="268"/>
        <v>83.156000000000006</v>
      </c>
      <c r="P178" s="6">
        <f t="shared" si="269"/>
        <v>421.09999999999991</v>
      </c>
      <c r="Q178" s="6" t="str">
        <f t="shared" si="270"/>
        <v>-</v>
      </c>
      <c r="R178" s="6">
        <f t="shared" si="271"/>
        <v>0</v>
      </c>
      <c r="S178" s="6" t="str">
        <f t="shared" si="272"/>
        <v>-</v>
      </c>
      <c r="T178" s="6">
        <f t="shared" si="273"/>
        <v>0</v>
      </c>
      <c r="U178" s="48" t="s">
        <v>789</v>
      </c>
    </row>
    <row r="179" spans="1:21" s="5" customFormat="1" ht="45" hidden="1" outlineLevel="3">
      <c r="A179" s="162"/>
      <c r="B179" s="105" t="s">
        <v>38</v>
      </c>
      <c r="C179" s="6">
        <f t="shared" si="236"/>
        <v>5000</v>
      </c>
      <c r="D179" s="6">
        <v>5000</v>
      </c>
      <c r="E179" s="6">
        <v>0</v>
      </c>
      <c r="F179" s="6">
        <v>0</v>
      </c>
      <c r="G179" s="6">
        <v>0</v>
      </c>
      <c r="H179" s="6">
        <f t="shared" si="237"/>
        <v>524.9</v>
      </c>
      <c r="I179" s="6">
        <v>524.9</v>
      </c>
      <c r="J179" s="6">
        <v>0</v>
      </c>
      <c r="K179" s="6">
        <v>0</v>
      </c>
      <c r="L179" s="6">
        <v>0</v>
      </c>
      <c r="M179" s="6">
        <f t="shared" si="260"/>
        <v>10.497999999999999</v>
      </c>
      <c r="N179" s="6">
        <f t="shared" si="238"/>
        <v>4475.1000000000004</v>
      </c>
      <c r="O179" s="6">
        <f t="shared" si="261"/>
        <v>10.497999999999999</v>
      </c>
      <c r="P179" s="6">
        <f t="shared" si="239"/>
        <v>4475.1000000000004</v>
      </c>
      <c r="Q179" s="6" t="str">
        <f t="shared" si="262"/>
        <v>-</v>
      </c>
      <c r="R179" s="6">
        <f t="shared" si="240"/>
        <v>0</v>
      </c>
      <c r="S179" s="6" t="str">
        <f t="shared" si="263"/>
        <v>-</v>
      </c>
      <c r="T179" s="6">
        <f t="shared" si="241"/>
        <v>0</v>
      </c>
      <c r="U179" s="48" t="s">
        <v>790</v>
      </c>
    </row>
    <row r="180" spans="1:21" s="5" customFormat="1" ht="77.25" hidden="1" customHeight="1" outlineLevel="2">
      <c r="A180" s="162"/>
      <c r="B180" s="105" t="s">
        <v>791</v>
      </c>
      <c r="C180" s="6">
        <f t="shared" si="236"/>
        <v>899.3</v>
      </c>
      <c r="D180" s="6">
        <v>98.9</v>
      </c>
      <c r="E180" s="6">
        <v>800.4</v>
      </c>
      <c r="F180" s="6">
        <v>0</v>
      </c>
      <c r="G180" s="6"/>
      <c r="H180" s="6">
        <f t="shared" si="237"/>
        <v>0</v>
      </c>
      <c r="I180" s="6">
        <v>0</v>
      </c>
      <c r="J180" s="6">
        <v>0</v>
      </c>
      <c r="K180" s="6">
        <v>0</v>
      </c>
      <c r="L180" s="6"/>
      <c r="M180" s="6">
        <f t="shared" si="260"/>
        <v>0</v>
      </c>
      <c r="N180" s="6">
        <f t="shared" si="238"/>
        <v>899.3</v>
      </c>
      <c r="O180" s="6">
        <f t="shared" si="261"/>
        <v>0</v>
      </c>
      <c r="P180" s="6">
        <f t="shared" si="239"/>
        <v>98.9</v>
      </c>
      <c r="Q180" s="6">
        <f t="shared" si="262"/>
        <v>0</v>
      </c>
      <c r="R180" s="6">
        <f t="shared" si="240"/>
        <v>800.4</v>
      </c>
      <c r="S180" s="6" t="str">
        <f t="shared" si="263"/>
        <v>-</v>
      </c>
      <c r="T180" s="6">
        <f t="shared" si="241"/>
        <v>0</v>
      </c>
      <c r="U180" s="48" t="s">
        <v>459</v>
      </c>
    </row>
    <row r="181" spans="1:21" s="5" customFormat="1" ht="38.25" hidden="1" outlineLevel="1" collapsed="1">
      <c r="A181" s="47"/>
      <c r="B181" s="211" t="s">
        <v>460</v>
      </c>
      <c r="C181" s="153">
        <f t="shared" si="236"/>
        <v>6809</v>
      </c>
      <c r="D181" s="153">
        <f>D182</f>
        <v>1309</v>
      </c>
      <c r="E181" s="153">
        <f t="shared" ref="E181:K181" si="274">E182</f>
        <v>5500</v>
      </c>
      <c r="F181" s="153">
        <f t="shared" si="274"/>
        <v>0</v>
      </c>
      <c r="G181" s="153">
        <f t="shared" si="274"/>
        <v>0</v>
      </c>
      <c r="H181" s="6">
        <f t="shared" si="237"/>
        <v>0</v>
      </c>
      <c r="I181" s="153">
        <f t="shared" si="274"/>
        <v>0</v>
      </c>
      <c r="J181" s="153">
        <f t="shared" si="274"/>
        <v>0</v>
      </c>
      <c r="K181" s="153">
        <f t="shared" si="274"/>
        <v>0</v>
      </c>
      <c r="L181" s="153">
        <f>SUM(L182:L182)</f>
        <v>0</v>
      </c>
      <c r="M181" s="153">
        <f t="shared" si="260"/>
        <v>0</v>
      </c>
      <c r="N181" s="153">
        <f t="shared" si="238"/>
        <v>6809</v>
      </c>
      <c r="O181" s="153">
        <f t="shared" si="261"/>
        <v>0</v>
      </c>
      <c r="P181" s="153">
        <f t="shared" si="239"/>
        <v>1309</v>
      </c>
      <c r="Q181" s="153">
        <f t="shared" si="262"/>
        <v>0</v>
      </c>
      <c r="R181" s="153">
        <f t="shared" si="240"/>
        <v>5500</v>
      </c>
      <c r="S181" s="153" t="str">
        <f t="shared" si="263"/>
        <v>-</v>
      </c>
      <c r="T181" s="153">
        <f t="shared" si="241"/>
        <v>0</v>
      </c>
      <c r="U181" s="48"/>
    </row>
    <row r="182" spans="1:21" s="5" customFormat="1" ht="86.25" hidden="1" customHeight="1" outlineLevel="2">
      <c r="A182" s="162"/>
      <c r="B182" s="105" t="s">
        <v>792</v>
      </c>
      <c r="C182" s="6">
        <f>SUM(D182:F182)</f>
        <v>6809</v>
      </c>
      <c r="D182" s="6">
        <f>D183+D184</f>
        <v>1309</v>
      </c>
      <c r="E182" s="6">
        <f t="shared" ref="E182:K182" si="275">E183+E184</f>
        <v>5500</v>
      </c>
      <c r="F182" s="6">
        <f t="shared" si="275"/>
        <v>0</v>
      </c>
      <c r="G182" s="6">
        <f t="shared" si="275"/>
        <v>0</v>
      </c>
      <c r="H182" s="153">
        <f t="shared" si="237"/>
        <v>0</v>
      </c>
      <c r="I182" s="6">
        <f t="shared" si="275"/>
        <v>0</v>
      </c>
      <c r="J182" s="6">
        <f t="shared" si="275"/>
        <v>0</v>
      </c>
      <c r="K182" s="6">
        <f t="shared" si="275"/>
        <v>0</v>
      </c>
      <c r="L182" s="6">
        <v>0</v>
      </c>
      <c r="M182" s="6">
        <f t="shared" ref="M182:M184" si="276">IFERROR(H182/C182*100,"-")</f>
        <v>0</v>
      </c>
      <c r="N182" s="6">
        <f t="shared" ref="N182:N184" si="277">C182-H182</f>
        <v>6809</v>
      </c>
      <c r="O182" s="6">
        <f t="shared" ref="O182:O184" si="278">IFERROR(I182/D182*100,"-")</f>
        <v>0</v>
      </c>
      <c r="P182" s="6">
        <f t="shared" ref="P182:P184" si="279">D182-I182</f>
        <v>1309</v>
      </c>
      <c r="Q182" s="6">
        <f t="shared" ref="Q182:Q184" si="280">IFERROR(J182/E182*100,"-")</f>
        <v>0</v>
      </c>
      <c r="R182" s="6">
        <f t="shared" ref="R182:R184" si="281">E182-J182</f>
        <v>5500</v>
      </c>
      <c r="S182" s="6" t="str">
        <f t="shared" ref="S182:S184" si="282">IFERROR(K182/F182*100,"-")</f>
        <v>-</v>
      </c>
      <c r="T182" s="6">
        <f t="shared" ref="T182:T184" si="283">F182-K182</f>
        <v>0</v>
      </c>
      <c r="U182" s="199"/>
    </row>
    <row r="183" spans="1:21" s="5" customFormat="1" ht="45.75" hidden="1" customHeight="1" outlineLevel="3">
      <c r="A183" s="162"/>
      <c r="B183" s="105" t="s">
        <v>123</v>
      </c>
      <c r="C183" s="6">
        <f t="shared" ref="C183:C184" si="284">SUM(D183:F183)</f>
        <v>629.20000000000005</v>
      </c>
      <c r="D183" s="6">
        <v>629.20000000000005</v>
      </c>
      <c r="E183" s="6">
        <v>0</v>
      </c>
      <c r="F183" s="6">
        <v>0</v>
      </c>
      <c r="G183" s="6"/>
      <c r="H183" s="6">
        <f t="shared" ref="H183:H184" si="285">SUM(I183:K183)</f>
        <v>0</v>
      </c>
      <c r="I183" s="6">
        <v>0</v>
      </c>
      <c r="J183" s="6">
        <v>0</v>
      </c>
      <c r="K183" s="6">
        <v>0</v>
      </c>
      <c r="L183" s="6"/>
      <c r="M183" s="6">
        <f t="shared" si="276"/>
        <v>0</v>
      </c>
      <c r="N183" s="6">
        <f t="shared" si="277"/>
        <v>629.20000000000005</v>
      </c>
      <c r="O183" s="6">
        <f t="shared" si="278"/>
        <v>0</v>
      </c>
      <c r="P183" s="6">
        <f t="shared" si="279"/>
        <v>629.20000000000005</v>
      </c>
      <c r="Q183" s="6" t="str">
        <f t="shared" si="280"/>
        <v>-</v>
      </c>
      <c r="R183" s="6">
        <f t="shared" si="281"/>
        <v>0</v>
      </c>
      <c r="S183" s="6" t="str">
        <f t="shared" si="282"/>
        <v>-</v>
      </c>
      <c r="T183" s="6">
        <f t="shared" si="283"/>
        <v>0</v>
      </c>
      <c r="U183" s="199"/>
    </row>
    <row r="184" spans="1:21" s="5" customFormat="1" ht="60" hidden="1" outlineLevel="3">
      <c r="A184" s="162"/>
      <c r="B184" s="105" t="s">
        <v>461</v>
      </c>
      <c r="C184" s="6">
        <f t="shared" si="284"/>
        <v>6179.8</v>
      </c>
      <c r="D184" s="6">
        <v>679.8</v>
      </c>
      <c r="E184" s="6">
        <v>5500</v>
      </c>
      <c r="F184" s="6">
        <v>0</v>
      </c>
      <c r="G184" s="6"/>
      <c r="H184" s="6">
        <f t="shared" si="285"/>
        <v>0</v>
      </c>
      <c r="I184" s="6">
        <v>0</v>
      </c>
      <c r="J184" s="6">
        <v>0</v>
      </c>
      <c r="K184" s="6">
        <v>0</v>
      </c>
      <c r="L184" s="6"/>
      <c r="M184" s="6">
        <f t="shared" si="276"/>
        <v>0</v>
      </c>
      <c r="N184" s="6">
        <f t="shared" si="277"/>
        <v>6179.8</v>
      </c>
      <c r="O184" s="6">
        <f t="shared" si="278"/>
        <v>0</v>
      </c>
      <c r="P184" s="6">
        <f t="shared" si="279"/>
        <v>679.8</v>
      </c>
      <c r="Q184" s="6">
        <f t="shared" si="280"/>
        <v>0</v>
      </c>
      <c r="R184" s="6">
        <f t="shared" si="281"/>
        <v>5500</v>
      </c>
      <c r="S184" s="6" t="str">
        <f t="shared" si="282"/>
        <v>-</v>
      </c>
      <c r="T184" s="6">
        <f t="shared" si="283"/>
        <v>0</v>
      </c>
      <c r="U184" s="199" t="s">
        <v>793</v>
      </c>
    </row>
    <row r="185" spans="1:21" s="5" customFormat="1" ht="48.75" hidden="1" customHeight="1" outlineLevel="1">
      <c r="A185" s="47"/>
      <c r="B185" s="211" t="s">
        <v>40</v>
      </c>
      <c r="C185" s="153">
        <f>SUM(D185:F185)</f>
        <v>3414.6</v>
      </c>
      <c r="D185" s="153">
        <f>SUM(D186:D187)</f>
        <v>1574.6000000000001</v>
      </c>
      <c r="E185" s="153">
        <f t="shared" ref="E185:F185" si="286">SUM(E186:E187)</f>
        <v>1609.1</v>
      </c>
      <c r="F185" s="153">
        <f t="shared" si="286"/>
        <v>230.9</v>
      </c>
      <c r="G185" s="153" t="e">
        <f>SUM(#REF!)</f>
        <v>#REF!</v>
      </c>
      <c r="H185" s="153">
        <f t="shared" si="237"/>
        <v>589.5</v>
      </c>
      <c r="I185" s="153">
        <f>SUM(I186:I187)</f>
        <v>29.5</v>
      </c>
      <c r="J185" s="153">
        <f t="shared" ref="J185:K185" si="287">SUM(J186:J187)</f>
        <v>501.6</v>
      </c>
      <c r="K185" s="153">
        <f t="shared" si="287"/>
        <v>58.4</v>
      </c>
      <c r="L185" s="153" t="e">
        <f>SUM(#REF!)</f>
        <v>#REF!</v>
      </c>
      <c r="M185" s="153">
        <f t="shared" si="260"/>
        <v>17.264101212440696</v>
      </c>
      <c r="N185" s="153">
        <f t="shared" si="238"/>
        <v>2825.1</v>
      </c>
      <c r="O185" s="153">
        <f>IFERROR(I185/D185*100,"-")</f>
        <v>1.8734916804267749</v>
      </c>
      <c r="P185" s="153">
        <f t="shared" si="239"/>
        <v>1545.1000000000001</v>
      </c>
      <c r="Q185" s="153">
        <f t="shared" si="262"/>
        <v>31.172705238953458</v>
      </c>
      <c r="R185" s="153">
        <f t="shared" si="240"/>
        <v>1107.5</v>
      </c>
      <c r="S185" s="153">
        <f t="shared" si="263"/>
        <v>25.292334343871804</v>
      </c>
      <c r="T185" s="153">
        <f t="shared" si="241"/>
        <v>172.5</v>
      </c>
      <c r="U185" s="48"/>
    </row>
    <row r="186" spans="1:21" s="5" customFormat="1" ht="59.25" hidden="1" customHeight="1" outlineLevel="2">
      <c r="A186" s="149"/>
      <c r="B186" s="105" t="s">
        <v>794</v>
      </c>
      <c r="C186" s="6">
        <f t="shared" si="236"/>
        <v>1978.4</v>
      </c>
      <c r="D186" s="6">
        <v>138.4</v>
      </c>
      <c r="E186" s="6">
        <v>1609.1</v>
      </c>
      <c r="F186" s="6">
        <v>230.9</v>
      </c>
      <c r="G186" s="6"/>
      <c r="H186" s="6">
        <f t="shared" si="237"/>
        <v>589.5</v>
      </c>
      <c r="I186" s="6">
        <v>29.5</v>
      </c>
      <c r="J186" s="6">
        <v>501.6</v>
      </c>
      <c r="K186" s="6">
        <v>58.4</v>
      </c>
      <c r="L186" s="6"/>
      <c r="M186" s="6">
        <f t="shared" ref="M186" si="288">IFERROR(H186/C186*100,"-")</f>
        <v>29.796805499393447</v>
      </c>
      <c r="N186" s="6">
        <f t="shared" ref="N186" si="289">C186-H186</f>
        <v>1388.9</v>
      </c>
      <c r="O186" s="6">
        <f t="shared" ref="O186" si="290">IFERROR(I186/D186*100,"-")</f>
        <v>21.315028901734102</v>
      </c>
      <c r="P186" s="6">
        <f t="shared" ref="P186" si="291">D186-I186</f>
        <v>108.9</v>
      </c>
      <c r="Q186" s="6">
        <f t="shared" ref="Q186" si="292">IFERROR(J186/E186*100,"-")</f>
        <v>31.172705238953458</v>
      </c>
      <c r="R186" s="6">
        <f t="shared" ref="R186" si="293">E186-J186</f>
        <v>1107.5</v>
      </c>
      <c r="S186" s="6">
        <f t="shared" ref="S186" si="294">IFERROR(K186/F186*100,"-")</f>
        <v>25.292334343871804</v>
      </c>
      <c r="T186" s="6">
        <f t="shared" ref="T186" si="295">F186-K186</f>
        <v>172.5</v>
      </c>
      <c r="U186" s="48" t="s">
        <v>797</v>
      </c>
    </row>
    <row r="187" spans="1:21" s="5" customFormat="1" ht="48.75" hidden="1" customHeight="1" outlineLevel="2">
      <c r="A187" s="149"/>
      <c r="B187" s="105" t="s">
        <v>795</v>
      </c>
      <c r="C187" s="6">
        <f t="shared" si="236"/>
        <v>1436.2</v>
      </c>
      <c r="D187" s="6">
        <v>1436.2</v>
      </c>
      <c r="E187" s="6">
        <v>0</v>
      </c>
      <c r="F187" s="6">
        <v>0</v>
      </c>
      <c r="G187" s="6"/>
      <c r="H187" s="6">
        <f t="shared" si="237"/>
        <v>0</v>
      </c>
      <c r="I187" s="6"/>
      <c r="J187" s="6">
        <v>0</v>
      </c>
      <c r="K187" s="6">
        <v>0</v>
      </c>
      <c r="L187" s="6"/>
      <c r="M187" s="6">
        <f t="shared" ref="M187" si="296">IFERROR(H187/C187*100,"-")</f>
        <v>0</v>
      </c>
      <c r="N187" s="6">
        <f t="shared" ref="N187" si="297">C187-H187</f>
        <v>1436.2</v>
      </c>
      <c r="O187" s="6">
        <f t="shared" ref="O187" si="298">IFERROR(I187/D187*100,"-")</f>
        <v>0</v>
      </c>
      <c r="P187" s="6">
        <f t="shared" ref="P187" si="299">D187-I187</f>
        <v>1436.2</v>
      </c>
      <c r="Q187" s="6" t="str">
        <f t="shared" ref="Q187" si="300">IFERROR(J187/E187*100,"-")</f>
        <v>-</v>
      </c>
      <c r="R187" s="6">
        <f t="shared" ref="R187" si="301">E187-J187</f>
        <v>0</v>
      </c>
      <c r="S187" s="6" t="str">
        <f t="shared" ref="S187" si="302">IFERROR(K187/F187*100,"-")</f>
        <v>-</v>
      </c>
      <c r="T187" s="6">
        <f t="shared" ref="T187" si="303">F187-K187</f>
        <v>0</v>
      </c>
      <c r="U187" s="48" t="s">
        <v>796</v>
      </c>
    </row>
    <row r="188" spans="1:21" s="3" customFormat="1" ht="60.75" customHeight="1" collapsed="1">
      <c r="A188" s="7">
        <v>12</v>
      </c>
      <c r="B188" s="1" t="s">
        <v>45</v>
      </c>
      <c r="C188" s="2">
        <f t="shared" si="236"/>
        <v>566737.30000000005</v>
      </c>
      <c r="D188" s="2">
        <f>D189+D199+D200+D202+D204</f>
        <v>125956.5</v>
      </c>
      <c r="E188" s="2">
        <f t="shared" ref="E188:K188" si="304">E189+E199+E200+E202+E204</f>
        <v>222709.4</v>
      </c>
      <c r="F188" s="2">
        <f t="shared" si="304"/>
        <v>218071.4</v>
      </c>
      <c r="G188" s="2">
        <f t="shared" si="304"/>
        <v>0</v>
      </c>
      <c r="H188" s="2">
        <f>SUM(I188:K188)</f>
        <v>215958.9</v>
      </c>
      <c r="I188" s="2">
        <f t="shared" si="304"/>
        <v>55653.1</v>
      </c>
      <c r="J188" s="2">
        <f t="shared" si="304"/>
        <v>59133.299999999996</v>
      </c>
      <c r="K188" s="2">
        <f t="shared" si="304"/>
        <v>101172.5</v>
      </c>
      <c r="L188" s="2" t="e">
        <f>L189+L200+#REF!+L202+#REF!+L204</f>
        <v>#REF!</v>
      </c>
      <c r="M188" s="2">
        <f t="shared" si="260"/>
        <v>38.105644361152862</v>
      </c>
      <c r="N188" s="2">
        <f t="shared" si="238"/>
        <v>350778.4</v>
      </c>
      <c r="O188" s="2">
        <f t="shared" si="261"/>
        <v>44.184381115702642</v>
      </c>
      <c r="P188" s="2">
        <f t="shared" si="239"/>
        <v>70303.399999999994</v>
      </c>
      <c r="Q188" s="2">
        <f t="shared" si="262"/>
        <v>26.551775542478222</v>
      </c>
      <c r="R188" s="2">
        <f t="shared" si="240"/>
        <v>163576.1</v>
      </c>
      <c r="S188" s="2">
        <f t="shared" si="263"/>
        <v>46.394208502352903</v>
      </c>
      <c r="T188" s="2">
        <f t="shared" si="241"/>
        <v>116898.9</v>
      </c>
      <c r="U188" s="53"/>
    </row>
    <row r="189" spans="1:21" s="5" customFormat="1" ht="60.75" hidden="1" customHeight="1" outlineLevel="1" collapsed="1">
      <c r="A189" s="47"/>
      <c r="B189" s="211" t="s">
        <v>43</v>
      </c>
      <c r="C189" s="130">
        <f>SUM(D189:F189)</f>
        <v>78609.5</v>
      </c>
      <c r="D189" s="130">
        <f>D190+D197+D198</f>
        <v>14191.4</v>
      </c>
      <c r="E189" s="130">
        <f t="shared" ref="E189:G189" si="305">E190+E197+E198</f>
        <v>64418.1</v>
      </c>
      <c r="F189" s="130">
        <f t="shared" si="305"/>
        <v>0</v>
      </c>
      <c r="G189" s="130">
        <f t="shared" si="305"/>
        <v>0</v>
      </c>
      <c r="H189" s="130">
        <f>SUM(I189:K189)</f>
        <v>12085</v>
      </c>
      <c r="I189" s="130">
        <f t="shared" ref="I189:J189" si="306">I190+I197+I198</f>
        <v>2327.9</v>
      </c>
      <c r="J189" s="130">
        <f t="shared" si="306"/>
        <v>9757.1</v>
      </c>
      <c r="K189" s="130">
        <f t="shared" ref="K189" si="307">K190+K197+K198</f>
        <v>0</v>
      </c>
      <c r="L189" s="130">
        <f>SUM(L190:L198)</f>
        <v>0</v>
      </c>
      <c r="M189" s="6">
        <f>IFERROR(H189/C189*100,"-")</f>
        <v>15.373459950769309</v>
      </c>
      <c r="N189" s="6">
        <f t="shared" si="238"/>
        <v>66524.5</v>
      </c>
      <c r="O189" s="6">
        <f t="shared" si="261"/>
        <v>16.403596544386037</v>
      </c>
      <c r="P189" s="6">
        <f t="shared" si="239"/>
        <v>11863.5</v>
      </c>
      <c r="Q189" s="6">
        <f t="shared" si="262"/>
        <v>15.146519378870224</v>
      </c>
      <c r="R189" s="6">
        <f t="shared" si="240"/>
        <v>54661</v>
      </c>
      <c r="S189" s="6" t="str">
        <f t="shared" si="263"/>
        <v>-</v>
      </c>
      <c r="T189" s="6">
        <f t="shared" si="241"/>
        <v>0</v>
      </c>
      <c r="U189" s="210"/>
    </row>
    <row r="190" spans="1:21" s="5" customFormat="1" ht="54" hidden="1" customHeight="1" outlineLevel="2">
      <c r="A190" s="209"/>
      <c r="B190" s="16" t="s">
        <v>775</v>
      </c>
      <c r="C190" s="6">
        <f t="shared" si="236"/>
        <v>49984.6</v>
      </c>
      <c r="D190" s="6">
        <f>SUM(D191:D196)</f>
        <v>11789.4</v>
      </c>
      <c r="E190" s="6">
        <f t="shared" ref="E190:F190" si="308">SUM(E191:E196)</f>
        <v>38195.199999999997</v>
      </c>
      <c r="F190" s="6">
        <f t="shared" si="308"/>
        <v>0</v>
      </c>
      <c r="G190" s="6">
        <f t="shared" ref="G190:K190" si="309">SUM(G191:G196)</f>
        <v>0</v>
      </c>
      <c r="H190" s="6">
        <f>SUM(I190:K190)</f>
        <v>851</v>
      </c>
      <c r="I190" s="6">
        <f t="shared" si="309"/>
        <v>851</v>
      </c>
      <c r="J190" s="6">
        <f t="shared" si="309"/>
        <v>0</v>
      </c>
      <c r="K190" s="6">
        <f t="shared" si="309"/>
        <v>0</v>
      </c>
      <c r="L190" s="6">
        <v>0</v>
      </c>
      <c r="M190" s="6">
        <f t="shared" ref="M190:M192" si="310">IFERROR(H190/C190*100,"-")</f>
        <v>1.7025243775082726</v>
      </c>
      <c r="N190" s="6">
        <f t="shared" si="238"/>
        <v>49133.599999999999</v>
      </c>
      <c r="O190" s="6">
        <f t="shared" ref="O190" si="311">IFERROR(I190/D190*100,"-")</f>
        <v>7.2183486861078601</v>
      </c>
      <c r="P190" s="6">
        <f t="shared" si="239"/>
        <v>10938.4</v>
      </c>
      <c r="Q190" s="6">
        <f t="shared" ref="Q190" si="312">IFERROR(J190/E190*100,"-")</f>
        <v>0</v>
      </c>
      <c r="R190" s="6">
        <f t="shared" si="240"/>
        <v>38195.199999999997</v>
      </c>
      <c r="S190" s="6" t="str">
        <f t="shared" ref="S190:S192" si="313">IFERROR(K190/F190*100,"-")</f>
        <v>-</v>
      </c>
      <c r="T190" s="6">
        <f t="shared" si="241"/>
        <v>0</v>
      </c>
      <c r="U190" s="210"/>
    </row>
    <row r="191" spans="1:21" s="5" customFormat="1" ht="25.5" hidden="1" outlineLevel="3">
      <c r="A191" s="149"/>
      <c r="B191" s="16" t="s">
        <v>462</v>
      </c>
      <c r="C191" s="6">
        <f>SUM(D191:F191)</f>
        <v>500</v>
      </c>
      <c r="D191" s="6">
        <v>500</v>
      </c>
      <c r="E191" s="129">
        <v>0</v>
      </c>
      <c r="F191" s="129"/>
      <c r="G191" s="129"/>
      <c r="H191" s="6">
        <f>SUM(I191:K191)</f>
        <v>85</v>
      </c>
      <c r="I191" s="129">
        <v>85</v>
      </c>
      <c r="J191" s="129">
        <v>0</v>
      </c>
      <c r="K191" s="129"/>
      <c r="L191" s="129"/>
      <c r="M191" s="6">
        <f t="shared" si="310"/>
        <v>17</v>
      </c>
      <c r="N191" s="6">
        <f t="shared" si="238"/>
        <v>415</v>
      </c>
      <c r="O191" s="6">
        <f>IFERROR(I191/D191*100,"-")</f>
        <v>17</v>
      </c>
      <c r="P191" s="6">
        <f>D191-I191</f>
        <v>415</v>
      </c>
      <c r="Q191" s="6" t="str">
        <f>IFERROR(J191/E191*100,"-")</f>
        <v>-</v>
      </c>
      <c r="R191" s="6">
        <f>E191-J191</f>
        <v>0</v>
      </c>
      <c r="S191" s="6" t="str">
        <f t="shared" si="313"/>
        <v>-</v>
      </c>
      <c r="T191" s="6">
        <f t="shared" si="241"/>
        <v>0</v>
      </c>
      <c r="U191" s="210"/>
    </row>
    <row r="192" spans="1:21" s="5" customFormat="1" ht="15.75" hidden="1" outlineLevel="3">
      <c r="A192" s="149"/>
      <c r="B192" s="16" t="s">
        <v>463</v>
      </c>
      <c r="C192" s="6">
        <f>SUM(D192:F192)</f>
        <v>1500</v>
      </c>
      <c r="D192" s="6">
        <v>1500</v>
      </c>
      <c r="E192" s="129">
        <v>0</v>
      </c>
      <c r="F192" s="129">
        <v>0</v>
      </c>
      <c r="G192" s="129"/>
      <c r="H192" s="6">
        <f>SUM(I192:K192)</f>
        <v>0</v>
      </c>
      <c r="I192" s="129">
        <v>0</v>
      </c>
      <c r="J192" s="129">
        <v>0</v>
      </c>
      <c r="K192" s="129">
        <v>0</v>
      </c>
      <c r="L192" s="129"/>
      <c r="M192" s="6">
        <f t="shared" si="310"/>
        <v>0</v>
      </c>
      <c r="N192" s="6">
        <f t="shared" si="238"/>
        <v>1500</v>
      </c>
      <c r="O192" s="6">
        <f>IFERROR(I192/D192*100,"-")</f>
        <v>0</v>
      </c>
      <c r="P192" s="6">
        <f>D192-I192</f>
        <v>1500</v>
      </c>
      <c r="Q192" s="6" t="str">
        <f>IFERROR(J192/E192*100,"-")</f>
        <v>-</v>
      </c>
      <c r="R192" s="6">
        <f>E192-J192</f>
        <v>0</v>
      </c>
      <c r="S192" s="6" t="str">
        <f t="shared" si="313"/>
        <v>-</v>
      </c>
      <c r="T192" s="6">
        <f t="shared" si="241"/>
        <v>0</v>
      </c>
      <c r="U192" s="210"/>
    </row>
    <row r="193" spans="1:21" s="5" customFormat="1" ht="15.75" hidden="1" outlineLevel="3">
      <c r="A193" s="209"/>
      <c r="B193" s="16" t="s">
        <v>464</v>
      </c>
      <c r="C193" s="6">
        <f t="shared" si="236"/>
        <v>500</v>
      </c>
      <c r="D193" s="6">
        <v>500</v>
      </c>
      <c r="E193" s="6"/>
      <c r="F193" s="6"/>
      <c r="G193" s="6"/>
      <c r="H193" s="6">
        <f t="shared" si="237"/>
        <v>0</v>
      </c>
      <c r="I193" s="6">
        <v>0</v>
      </c>
      <c r="J193" s="6"/>
      <c r="K193" s="6"/>
      <c r="L193" s="6"/>
      <c r="M193" s="6">
        <f t="shared" ref="M193" si="314">IFERROR(H193/C193*100,"-")</f>
        <v>0</v>
      </c>
      <c r="N193" s="6">
        <f t="shared" ref="N193" si="315">C193-H193</f>
        <v>500</v>
      </c>
      <c r="O193" s="6">
        <f t="shared" ref="O193" si="316">IFERROR(I193/D193*100,"-")</f>
        <v>0</v>
      </c>
      <c r="P193" s="6">
        <f t="shared" ref="P193" si="317">D193-I193</f>
        <v>500</v>
      </c>
      <c r="Q193" s="6" t="str">
        <f t="shared" ref="Q193" si="318">IFERROR(J193/E193*100,"-")</f>
        <v>-</v>
      </c>
      <c r="R193" s="6">
        <f t="shared" ref="R193" si="319">E193-J193</f>
        <v>0</v>
      </c>
      <c r="S193" s="6" t="str">
        <f t="shared" ref="S193" si="320">IFERROR(K193/F193*100,"-")</f>
        <v>-</v>
      </c>
      <c r="T193" s="6">
        <f t="shared" ref="T193" si="321">F193-K193</f>
        <v>0</v>
      </c>
      <c r="U193" s="210"/>
    </row>
    <row r="194" spans="1:21" s="5" customFormat="1" ht="15.75" hidden="1" outlineLevel="3">
      <c r="A194" s="209"/>
      <c r="B194" s="16" t="s">
        <v>280</v>
      </c>
      <c r="C194" s="6">
        <f t="shared" si="236"/>
        <v>6513.1</v>
      </c>
      <c r="D194" s="6">
        <v>6513.1</v>
      </c>
      <c r="E194" s="6">
        <v>0</v>
      </c>
      <c r="F194" s="6">
        <v>0</v>
      </c>
      <c r="G194" s="6">
        <v>0</v>
      </c>
      <c r="H194" s="6">
        <f t="shared" si="237"/>
        <v>0</v>
      </c>
      <c r="I194" s="6">
        <v>0</v>
      </c>
      <c r="J194" s="6">
        <v>0</v>
      </c>
      <c r="K194" s="6">
        <v>0</v>
      </c>
      <c r="L194" s="6">
        <v>0</v>
      </c>
      <c r="M194" s="6">
        <f t="shared" si="260"/>
        <v>0</v>
      </c>
      <c r="N194" s="6">
        <f t="shared" si="238"/>
        <v>6513.1</v>
      </c>
      <c r="O194" s="6">
        <f t="shared" si="261"/>
        <v>0</v>
      </c>
      <c r="P194" s="6">
        <f t="shared" si="239"/>
        <v>6513.1</v>
      </c>
      <c r="Q194" s="6" t="str">
        <f t="shared" si="262"/>
        <v>-</v>
      </c>
      <c r="R194" s="6">
        <f t="shared" si="240"/>
        <v>0</v>
      </c>
      <c r="S194" s="6" t="str">
        <f t="shared" si="263"/>
        <v>-</v>
      </c>
      <c r="T194" s="6">
        <f t="shared" si="241"/>
        <v>0</v>
      </c>
      <c r="U194" s="210"/>
    </row>
    <row r="195" spans="1:21" s="5" customFormat="1" ht="15.75" hidden="1" outlineLevel="3">
      <c r="A195" s="209"/>
      <c r="B195" s="16" t="s">
        <v>465</v>
      </c>
      <c r="C195" s="6">
        <f t="shared" si="236"/>
        <v>40205.5</v>
      </c>
      <c r="D195" s="6">
        <v>2010.3</v>
      </c>
      <c r="E195" s="6">
        <v>38195.199999999997</v>
      </c>
      <c r="F195" s="6"/>
      <c r="G195" s="6"/>
      <c r="H195" s="6">
        <f t="shared" si="237"/>
        <v>0</v>
      </c>
      <c r="I195" s="6">
        <v>0</v>
      </c>
      <c r="J195" s="6">
        <v>0</v>
      </c>
      <c r="K195" s="6">
        <v>0</v>
      </c>
      <c r="L195" s="6"/>
      <c r="M195" s="6">
        <f t="shared" ref="M195" si="322">IFERROR(H195/C195*100,"-")</f>
        <v>0</v>
      </c>
      <c r="N195" s="6">
        <f t="shared" ref="N195" si="323">C195-H195</f>
        <v>40205.5</v>
      </c>
      <c r="O195" s="6">
        <f t="shared" ref="O195" si="324">IFERROR(I195/D195*100,"-")</f>
        <v>0</v>
      </c>
      <c r="P195" s="6">
        <f t="shared" ref="P195" si="325">D195-I195</f>
        <v>2010.3</v>
      </c>
      <c r="Q195" s="6">
        <f t="shared" ref="Q195" si="326">IFERROR(J195/E195*100,"-")</f>
        <v>0</v>
      </c>
      <c r="R195" s="6">
        <f t="shared" ref="R195" si="327">E195-J195</f>
        <v>38195.199999999997</v>
      </c>
      <c r="S195" s="6" t="str">
        <f t="shared" ref="S195" si="328">IFERROR(K195/F195*100,"-")</f>
        <v>-</v>
      </c>
      <c r="T195" s="6">
        <f t="shared" ref="T195" si="329">F195-K195</f>
        <v>0</v>
      </c>
      <c r="U195" s="210"/>
    </row>
    <row r="196" spans="1:21" s="5" customFormat="1" ht="15.75" hidden="1" outlineLevel="3">
      <c r="A196" s="209"/>
      <c r="B196" s="16" t="s">
        <v>466</v>
      </c>
      <c r="C196" s="6">
        <f t="shared" si="236"/>
        <v>766</v>
      </c>
      <c r="D196" s="6">
        <v>766</v>
      </c>
      <c r="E196" s="6">
        <v>0</v>
      </c>
      <c r="F196" s="6">
        <v>0</v>
      </c>
      <c r="G196" s="6">
        <v>0</v>
      </c>
      <c r="H196" s="6">
        <f t="shared" si="237"/>
        <v>766</v>
      </c>
      <c r="I196" s="6">
        <v>766</v>
      </c>
      <c r="J196" s="6">
        <v>0</v>
      </c>
      <c r="K196" s="6">
        <v>0</v>
      </c>
      <c r="L196" s="6">
        <v>0</v>
      </c>
      <c r="M196" s="6">
        <f t="shared" ref="M196:M199" si="330">IFERROR(H196/C196*100,"-")</f>
        <v>100</v>
      </c>
      <c r="N196" s="6">
        <f t="shared" si="238"/>
        <v>0</v>
      </c>
      <c r="O196" s="6">
        <f t="shared" ref="O196:O197" si="331">IFERROR(I196/D196*100,"-")</f>
        <v>100</v>
      </c>
      <c r="P196" s="6">
        <f t="shared" si="239"/>
        <v>0</v>
      </c>
      <c r="Q196" s="6" t="str">
        <f t="shared" ref="Q196:Q197" si="332">IFERROR(J196/E196*100,"-")</f>
        <v>-</v>
      </c>
      <c r="R196" s="6">
        <f t="shared" si="240"/>
        <v>0</v>
      </c>
      <c r="S196" s="6" t="str">
        <f t="shared" ref="S196:S199" si="333">IFERROR(K196/F196*100,"-")</f>
        <v>-</v>
      </c>
      <c r="T196" s="153">
        <f t="shared" si="241"/>
        <v>0</v>
      </c>
      <c r="U196" s="210"/>
    </row>
    <row r="197" spans="1:21" s="5" customFormat="1" ht="75.75" hidden="1" customHeight="1" outlineLevel="2">
      <c r="A197" s="209"/>
      <c r="B197" s="16" t="s">
        <v>776</v>
      </c>
      <c r="C197" s="6">
        <f t="shared" si="236"/>
        <v>359.9</v>
      </c>
      <c r="D197" s="6">
        <v>0</v>
      </c>
      <c r="E197" s="6">
        <v>359.9</v>
      </c>
      <c r="F197" s="6">
        <v>0</v>
      </c>
      <c r="G197" s="6">
        <v>0</v>
      </c>
      <c r="H197" s="6">
        <f t="shared" si="237"/>
        <v>1.5</v>
      </c>
      <c r="I197" s="6">
        <v>0</v>
      </c>
      <c r="J197" s="6">
        <v>1.5</v>
      </c>
      <c r="K197" s="6">
        <v>0</v>
      </c>
      <c r="L197" s="6">
        <v>0</v>
      </c>
      <c r="M197" s="6">
        <f t="shared" si="330"/>
        <v>0.41678243956654626</v>
      </c>
      <c r="N197" s="6">
        <f t="shared" si="238"/>
        <v>358.4</v>
      </c>
      <c r="O197" s="6" t="str">
        <f t="shared" si="331"/>
        <v>-</v>
      </c>
      <c r="P197" s="6">
        <f t="shared" si="239"/>
        <v>0</v>
      </c>
      <c r="Q197" s="6">
        <f t="shared" si="332"/>
        <v>0.41678243956654626</v>
      </c>
      <c r="R197" s="6">
        <f t="shared" si="240"/>
        <v>358.4</v>
      </c>
      <c r="S197" s="6" t="str">
        <f t="shared" si="333"/>
        <v>-</v>
      </c>
      <c r="T197" s="153">
        <f t="shared" si="241"/>
        <v>0</v>
      </c>
      <c r="U197" s="210" t="s">
        <v>468</v>
      </c>
    </row>
    <row r="198" spans="1:21" s="5" customFormat="1" ht="63.75" hidden="1" outlineLevel="2">
      <c r="A198" s="209"/>
      <c r="B198" s="16" t="s">
        <v>777</v>
      </c>
      <c r="C198" s="6">
        <f t="shared" si="236"/>
        <v>28265</v>
      </c>
      <c r="D198" s="6">
        <v>2402</v>
      </c>
      <c r="E198" s="6">
        <v>25863</v>
      </c>
      <c r="F198" s="6">
        <v>0</v>
      </c>
      <c r="G198" s="6">
        <v>0</v>
      </c>
      <c r="H198" s="6">
        <f t="shared" si="237"/>
        <v>11232.5</v>
      </c>
      <c r="I198" s="6">
        <v>1476.9</v>
      </c>
      <c r="J198" s="6">
        <v>9755.6</v>
      </c>
      <c r="K198" s="6">
        <v>0</v>
      </c>
      <c r="L198" s="6">
        <v>0</v>
      </c>
      <c r="M198" s="6">
        <f t="shared" si="330"/>
        <v>39.739961082611003</v>
      </c>
      <c r="N198" s="6">
        <f>C198-H198</f>
        <v>17032.5</v>
      </c>
      <c r="O198" s="6">
        <f>IFERROR(I198/E198*100,"-")</f>
        <v>5.7104744229207753</v>
      </c>
      <c r="P198" s="6">
        <f t="shared" si="239"/>
        <v>925.09999999999991</v>
      </c>
      <c r="Q198" s="6" t="str">
        <f>IFERROR(J198/#REF!*100,"-")</f>
        <v>-</v>
      </c>
      <c r="R198" s="6">
        <f t="shared" si="240"/>
        <v>16107.4</v>
      </c>
      <c r="S198" s="6" t="str">
        <f t="shared" si="333"/>
        <v>-</v>
      </c>
      <c r="T198" s="153">
        <f t="shared" si="241"/>
        <v>0</v>
      </c>
      <c r="U198" s="210" t="s">
        <v>468</v>
      </c>
    </row>
    <row r="199" spans="1:21" s="5" customFormat="1" ht="45.75" hidden="1" customHeight="1" outlineLevel="2">
      <c r="A199" s="209"/>
      <c r="B199" s="156" t="s">
        <v>44</v>
      </c>
      <c r="C199" s="6">
        <f t="shared" si="236"/>
        <v>0</v>
      </c>
      <c r="D199" s="6">
        <v>0</v>
      </c>
      <c r="E199" s="6">
        <v>0</v>
      </c>
      <c r="F199" s="6">
        <v>0</v>
      </c>
      <c r="G199" s="6"/>
      <c r="H199" s="6">
        <f t="shared" si="237"/>
        <v>0</v>
      </c>
      <c r="I199" s="6">
        <v>0</v>
      </c>
      <c r="J199" s="6">
        <v>0</v>
      </c>
      <c r="K199" s="6">
        <v>0</v>
      </c>
      <c r="L199" s="6"/>
      <c r="M199" s="6" t="str">
        <f t="shared" si="330"/>
        <v>-</v>
      </c>
      <c r="N199" s="6">
        <f>C199-H199</f>
        <v>0</v>
      </c>
      <c r="O199" s="6" t="str">
        <f>IFERROR(I199/E199*100,"-")</f>
        <v>-</v>
      </c>
      <c r="P199" s="6">
        <f t="shared" si="239"/>
        <v>0</v>
      </c>
      <c r="Q199" s="6" t="str">
        <f>IFERROR(J199/#REF!*100,"-")</f>
        <v>-</v>
      </c>
      <c r="R199" s="6">
        <f t="shared" si="240"/>
        <v>0</v>
      </c>
      <c r="S199" s="6" t="str">
        <f t="shared" si="333"/>
        <v>-</v>
      </c>
      <c r="T199" s="153">
        <f t="shared" si="241"/>
        <v>0</v>
      </c>
      <c r="U199" s="210"/>
    </row>
    <row r="200" spans="1:21" s="158" customFormat="1" ht="52.5" hidden="1" customHeight="1" outlineLevel="1" collapsed="1">
      <c r="A200" s="47"/>
      <c r="B200" s="156" t="s">
        <v>467</v>
      </c>
      <c r="C200" s="153">
        <f t="shared" ref="C200:C201" si="334">SUM(D200:F200)</f>
        <v>1838.1</v>
      </c>
      <c r="D200" s="153">
        <f>D201</f>
        <v>1838.1</v>
      </c>
      <c r="E200" s="153">
        <f t="shared" ref="E200:F200" si="335">E201</f>
        <v>0</v>
      </c>
      <c r="F200" s="153">
        <f t="shared" si="335"/>
        <v>0</v>
      </c>
      <c r="G200" s="153">
        <v>0</v>
      </c>
      <c r="H200" s="153">
        <f t="shared" ref="H200:H201" si="336">SUM(I200:K200)</f>
        <v>1829.2</v>
      </c>
      <c r="I200" s="153">
        <f>I201</f>
        <v>1829.2</v>
      </c>
      <c r="J200" s="153">
        <f t="shared" ref="J200:K200" si="337">J201</f>
        <v>0</v>
      </c>
      <c r="K200" s="153">
        <f t="shared" si="337"/>
        <v>0</v>
      </c>
      <c r="L200" s="153">
        <v>0</v>
      </c>
      <c r="M200" s="153">
        <f t="shared" ref="M200:M201" si="338">IFERROR(H200/C200*100,"-")</f>
        <v>99.515804363201141</v>
      </c>
      <c r="N200" s="153">
        <f t="shared" si="238"/>
        <v>8.8999999999998636</v>
      </c>
      <c r="O200" s="153">
        <f t="shared" ref="O200:O201" si="339">IFERROR(I200/D200*100,"-")</f>
        <v>99.515804363201141</v>
      </c>
      <c r="P200" s="153">
        <f t="shared" si="239"/>
        <v>8.8999999999998636</v>
      </c>
      <c r="Q200" s="153" t="str">
        <f t="shared" ref="Q200:Q201" si="340">IFERROR(J200/E200*100,"-")</f>
        <v>-</v>
      </c>
      <c r="R200" s="153">
        <f t="shared" si="240"/>
        <v>0</v>
      </c>
      <c r="S200" s="153" t="str">
        <f t="shared" ref="S200:S201" si="341">IFERROR(K200/F200*100,"-")</f>
        <v>-</v>
      </c>
      <c r="T200" s="153">
        <f t="shared" si="241"/>
        <v>0</v>
      </c>
      <c r="U200" s="357" t="s">
        <v>469</v>
      </c>
    </row>
    <row r="201" spans="1:21" s="5" customFormat="1" ht="61.5" hidden="1" customHeight="1" outlineLevel="2">
      <c r="A201" s="47"/>
      <c r="B201" s="16" t="s">
        <v>778</v>
      </c>
      <c r="C201" s="6">
        <f t="shared" si="334"/>
        <v>1838.1</v>
      </c>
      <c r="D201" s="6">
        <v>1838.1</v>
      </c>
      <c r="E201" s="6">
        <v>0</v>
      </c>
      <c r="F201" s="6">
        <v>0</v>
      </c>
      <c r="G201" s="6"/>
      <c r="H201" s="6">
        <f t="shared" si="336"/>
        <v>1829.2</v>
      </c>
      <c r="I201" s="6">
        <v>1829.2</v>
      </c>
      <c r="J201" s="6">
        <v>0</v>
      </c>
      <c r="K201" s="6">
        <v>0</v>
      </c>
      <c r="L201" s="6"/>
      <c r="M201" s="6">
        <f t="shared" si="338"/>
        <v>99.515804363201141</v>
      </c>
      <c r="N201" s="6">
        <f t="shared" si="238"/>
        <v>8.8999999999998636</v>
      </c>
      <c r="O201" s="6">
        <f t="shared" si="339"/>
        <v>99.515804363201141</v>
      </c>
      <c r="P201" s="6">
        <f t="shared" si="239"/>
        <v>8.8999999999998636</v>
      </c>
      <c r="Q201" s="6" t="str">
        <f t="shared" si="340"/>
        <v>-</v>
      </c>
      <c r="R201" s="6">
        <f t="shared" si="240"/>
        <v>0</v>
      </c>
      <c r="S201" s="6" t="str">
        <f t="shared" si="341"/>
        <v>-</v>
      </c>
      <c r="T201" s="6">
        <f t="shared" si="241"/>
        <v>0</v>
      </c>
      <c r="U201" s="358"/>
    </row>
    <row r="202" spans="1:21" s="5" customFormat="1" ht="69.75" hidden="1" customHeight="1" outlineLevel="1" collapsed="1">
      <c r="A202" s="47"/>
      <c r="B202" s="156" t="s">
        <v>369</v>
      </c>
      <c r="C202" s="153">
        <f t="shared" ref="C202:C203" si="342">SUM(D202:F202)</f>
        <v>353844.4</v>
      </c>
      <c r="D202" s="153">
        <f>D203</f>
        <v>1531.1</v>
      </c>
      <c r="E202" s="153">
        <f t="shared" ref="E202:F202" si="343">E203</f>
        <v>134241.9</v>
      </c>
      <c r="F202" s="153">
        <f t="shared" si="343"/>
        <v>218071.4</v>
      </c>
      <c r="G202" s="153">
        <v>0</v>
      </c>
      <c r="H202" s="153">
        <f t="shared" ref="H202:H203" si="344">SUM(I202:K202)</f>
        <v>143343.70000000001</v>
      </c>
      <c r="I202" s="153">
        <f>I203</f>
        <v>795</v>
      </c>
      <c r="J202" s="153">
        <f t="shared" ref="J202:L202" si="345">J203</f>
        <v>41376.199999999997</v>
      </c>
      <c r="K202" s="153">
        <f t="shared" si="345"/>
        <v>101172.5</v>
      </c>
      <c r="L202" s="153">
        <f t="shared" si="345"/>
        <v>0</v>
      </c>
      <c r="M202" s="153">
        <f t="shared" si="260"/>
        <v>40.51037687752018</v>
      </c>
      <c r="N202" s="153">
        <f t="shared" ref="N202:N271" si="346">C202-H202</f>
        <v>210500.7</v>
      </c>
      <c r="O202" s="153">
        <f t="shared" si="261"/>
        <v>51.923453726079295</v>
      </c>
      <c r="P202" s="153">
        <f t="shared" ref="P202:P271" si="347">D202-I202</f>
        <v>736.09999999999991</v>
      </c>
      <c r="Q202" s="153">
        <f t="shared" si="262"/>
        <v>30.82212036629398</v>
      </c>
      <c r="R202" s="153">
        <f t="shared" ref="R202:R271" si="348">E202-J202</f>
        <v>92865.7</v>
      </c>
      <c r="S202" s="153">
        <f t="shared" si="263"/>
        <v>46.394208502352903</v>
      </c>
      <c r="T202" s="153">
        <f t="shared" ref="T202:T271" si="349">F202-K202</f>
        <v>116898.9</v>
      </c>
      <c r="U202" s="212"/>
    </row>
    <row r="203" spans="1:21" s="5" customFormat="1" ht="69.75" hidden="1" customHeight="1" outlineLevel="2">
      <c r="A203" s="149"/>
      <c r="B203" s="16" t="s">
        <v>779</v>
      </c>
      <c r="C203" s="6">
        <f t="shared" si="342"/>
        <v>353844.4</v>
      </c>
      <c r="D203" s="6">
        <v>1531.1</v>
      </c>
      <c r="E203" s="6">
        <v>134241.9</v>
      </c>
      <c r="F203" s="6">
        <v>218071.4</v>
      </c>
      <c r="G203" s="6"/>
      <c r="H203" s="6">
        <f t="shared" si="344"/>
        <v>143343.70000000001</v>
      </c>
      <c r="I203" s="6">
        <v>795</v>
      </c>
      <c r="J203" s="6">
        <v>41376.199999999997</v>
      </c>
      <c r="K203" s="6">
        <v>101172.5</v>
      </c>
      <c r="L203" s="6"/>
      <c r="M203" s="6">
        <f t="shared" si="260"/>
        <v>40.51037687752018</v>
      </c>
      <c r="N203" s="6">
        <f t="shared" si="346"/>
        <v>210500.7</v>
      </c>
      <c r="O203" s="6">
        <f t="shared" si="261"/>
        <v>51.923453726079295</v>
      </c>
      <c r="P203" s="6">
        <f t="shared" si="347"/>
        <v>736.09999999999991</v>
      </c>
      <c r="Q203" s="6">
        <f t="shared" si="262"/>
        <v>30.82212036629398</v>
      </c>
      <c r="R203" s="6">
        <f t="shared" si="348"/>
        <v>92865.7</v>
      </c>
      <c r="S203" s="6">
        <f t="shared" si="263"/>
        <v>46.394208502352903</v>
      </c>
      <c r="T203" s="6">
        <f t="shared" si="349"/>
        <v>116898.9</v>
      </c>
      <c r="U203" s="212"/>
    </row>
    <row r="204" spans="1:21" s="5" customFormat="1" ht="56.25" hidden="1" customHeight="1" outlineLevel="1" collapsed="1">
      <c r="A204" s="47"/>
      <c r="B204" s="156" t="s">
        <v>718</v>
      </c>
      <c r="C204" s="153">
        <f t="shared" ref="C204:C255" si="350">SUM(D204:F204)</f>
        <v>132445.29999999999</v>
      </c>
      <c r="D204" s="153">
        <f>SUM(D205:D207)</f>
        <v>108395.9</v>
      </c>
      <c r="E204" s="153">
        <f t="shared" ref="E204:F204" si="351">SUM(E205:E207)</f>
        <v>24049.4</v>
      </c>
      <c r="F204" s="153">
        <f t="shared" si="351"/>
        <v>0</v>
      </c>
      <c r="G204" s="153">
        <f>SUM(G205:G207)</f>
        <v>0</v>
      </c>
      <c r="H204" s="153">
        <f t="shared" ref="H204:H256" si="352">SUM(I204:K204)</f>
        <v>58701</v>
      </c>
      <c r="I204" s="153">
        <f>SUM(I205:I207)</f>
        <v>50701</v>
      </c>
      <c r="J204" s="153">
        <f t="shared" ref="J204:K204" si="353">SUM(J205:J207)</f>
        <v>8000</v>
      </c>
      <c r="K204" s="153">
        <f t="shared" si="353"/>
        <v>0</v>
      </c>
      <c r="L204" s="153">
        <f>SUM(L205:L207)</f>
        <v>0</v>
      </c>
      <c r="M204" s="153">
        <f t="shared" si="260"/>
        <v>44.320938530850093</v>
      </c>
      <c r="N204" s="153">
        <f t="shared" si="346"/>
        <v>73744.299999999988</v>
      </c>
      <c r="O204" s="153">
        <f t="shared" si="261"/>
        <v>46.773909345279669</v>
      </c>
      <c r="P204" s="153">
        <f t="shared" si="347"/>
        <v>57694.899999999994</v>
      </c>
      <c r="Q204" s="153">
        <f t="shared" si="262"/>
        <v>33.264863156669186</v>
      </c>
      <c r="R204" s="153">
        <f t="shared" si="348"/>
        <v>16049.400000000001</v>
      </c>
      <c r="S204" s="153" t="str">
        <f t="shared" si="263"/>
        <v>-</v>
      </c>
      <c r="T204" s="153">
        <f t="shared" si="349"/>
        <v>0</v>
      </c>
      <c r="U204" s="213"/>
    </row>
    <row r="205" spans="1:21" s="5" customFormat="1" ht="39" hidden="1" customHeight="1" outlineLevel="2">
      <c r="A205" s="214"/>
      <c r="B205" s="215" t="s">
        <v>780</v>
      </c>
      <c r="C205" s="6">
        <f t="shared" si="350"/>
        <v>119514.5</v>
      </c>
      <c r="D205" s="6">
        <v>95465.1</v>
      </c>
      <c r="E205" s="6">
        <v>24049.4</v>
      </c>
      <c r="F205" s="6">
        <v>0</v>
      </c>
      <c r="G205" s="6">
        <v>0</v>
      </c>
      <c r="H205" s="6">
        <f t="shared" si="352"/>
        <v>52529.599999999999</v>
      </c>
      <c r="I205" s="6">
        <v>44529.599999999999</v>
      </c>
      <c r="J205" s="6">
        <v>8000</v>
      </c>
      <c r="K205" s="6">
        <v>0</v>
      </c>
      <c r="L205" s="6">
        <v>0</v>
      </c>
      <c r="M205" s="6">
        <f t="shared" si="260"/>
        <v>43.952491120324311</v>
      </c>
      <c r="N205" s="6">
        <f t="shared" si="346"/>
        <v>66984.899999999994</v>
      </c>
      <c r="O205" s="6">
        <f t="shared" si="261"/>
        <v>46.644899549678357</v>
      </c>
      <c r="P205" s="6">
        <f t="shared" si="347"/>
        <v>50935.500000000007</v>
      </c>
      <c r="Q205" s="6">
        <f t="shared" si="262"/>
        <v>33.264863156669186</v>
      </c>
      <c r="R205" s="6">
        <f t="shared" si="348"/>
        <v>16049.400000000001</v>
      </c>
      <c r="S205" s="6" t="str">
        <f>IFERROR(#REF!/#REF!*100,"-")</f>
        <v>-</v>
      </c>
      <c r="T205" s="6">
        <f t="shared" si="349"/>
        <v>0</v>
      </c>
      <c r="U205" s="216" t="s">
        <v>470</v>
      </c>
    </row>
    <row r="206" spans="1:21" s="5" customFormat="1" ht="68.25" hidden="1" customHeight="1" outlineLevel="2">
      <c r="A206" s="214"/>
      <c r="B206" s="215" t="s">
        <v>781</v>
      </c>
      <c r="C206" s="6">
        <f t="shared" si="350"/>
        <v>9902.4</v>
      </c>
      <c r="D206" s="6">
        <v>9902.4</v>
      </c>
      <c r="E206" s="6">
        <v>0</v>
      </c>
      <c r="F206" s="6">
        <v>0</v>
      </c>
      <c r="G206" s="6">
        <v>0</v>
      </c>
      <c r="H206" s="6">
        <f t="shared" si="352"/>
        <v>5274.9</v>
      </c>
      <c r="I206" s="6">
        <v>5274.9</v>
      </c>
      <c r="J206" s="6">
        <v>0</v>
      </c>
      <c r="K206" s="6">
        <v>0</v>
      </c>
      <c r="L206" s="6">
        <v>0</v>
      </c>
      <c r="M206" s="6">
        <f t="shared" si="260"/>
        <v>53.268904507998059</v>
      </c>
      <c r="N206" s="6">
        <f t="shared" si="346"/>
        <v>4627.5</v>
      </c>
      <c r="O206" s="6">
        <f t="shared" si="261"/>
        <v>53.268904507998059</v>
      </c>
      <c r="P206" s="6">
        <f t="shared" si="347"/>
        <v>4627.5</v>
      </c>
      <c r="Q206" s="6" t="str">
        <f t="shared" si="262"/>
        <v>-</v>
      </c>
      <c r="R206" s="6">
        <f t="shared" si="348"/>
        <v>0</v>
      </c>
      <c r="S206" s="6" t="str">
        <f t="shared" si="263"/>
        <v>-</v>
      </c>
      <c r="T206" s="6">
        <f t="shared" si="349"/>
        <v>0</v>
      </c>
      <c r="U206" s="216" t="s">
        <v>470</v>
      </c>
    </row>
    <row r="207" spans="1:21" s="5" customFormat="1" ht="56.25" hidden="1" customHeight="1" outlineLevel="2">
      <c r="A207" s="214"/>
      <c r="B207" s="215" t="s">
        <v>782</v>
      </c>
      <c r="C207" s="6">
        <f t="shared" si="350"/>
        <v>3028.4</v>
      </c>
      <c r="D207" s="6">
        <v>3028.4</v>
      </c>
      <c r="E207" s="6">
        <v>0</v>
      </c>
      <c r="F207" s="6">
        <v>0</v>
      </c>
      <c r="G207" s="6">
        <v>0</v>
      </c>
      <c r="H207" s="6">
        <f t="shared" si="352"/>
        <v>896.5</v>
      </c>
      <c r="I207" s="6">
        <v>896.5</v>
      </c>
      <c r="J207" s="6">
        <v>0</v>
      </c>
      <c r="K207" s="6">
        <v>0</v>
      </c>
      <c r="L207" s="6">
        <v>0</v>
      </c>
      <c r="M207" s="6">
        <f t="shared" si="260"/>
        <v>29.603090740985337</v>
      </c>
      <c r="N207" s="6">
        <f t="shared" si="346"/>
        <v>2131.9</v>
      </c>
      <c r="O207" s="6">
        <f t="shared" si="261"/>
        <v>29.603090740985337</v>
      </c>
      <c r="P207" s="6">
        <f t="shared" si="347"/>
        <v>2131.9</v>
      </c>
      <c r="Q207" s="6" t="str">
        <f t="shared" si="262"/>
        <v>-</v>
      </c>
      <c r="R207" s="6">
        <f t="shared" si="348"/>
        <v>0</v>
      </c>
      <c r="S207" s="6" t="str">
        <f>IFERROR(#REF!/F207*100,"-")</f>
        <v>-</v>
      </c>
      <c r="T207" s="6">
        <f t="shared" si="349"/>
        <v>0</v>
      </c>
      <c r="U207" s="216" t="s">
        <v>470</v>
      </c>
    </row>
    <row r="208" spans="1:21" s="3" customFormat="1" ht="73.5" customHeight="1" collapsed="1">
      <c r="A208" s="7">
        <v>13</v>
      </c>
      <c r="B208" s="1" t="s">
        <v>289</v>
      </c>
      <c r="C208" s="2">
        <f t="shared" si="350"/>
        <v>2933.2000000000003</v>
      </c>
      <c r="D208" s="88">
        <f>D209</f>
        <v>2732.4</v>
      </c>
      <c r="E208" s="88">
        <f>E209</f>
        <v>200.8</v>
      </c>
      <c r="F208" s="88">
        <f>SUM(F209:F215)</f>
        <v>0</v>
      </c>
      <c r="G208" s="88">
        <f>SUM(G209:G215)</f>
        <v>0</v>
      </c>
      <c r="H208" s="2">
        <f t="shared" si="352"/>
        <v>240.2</v>
      </c>
      <c r="I208" s="88">
        <f>I209</f>
        <v>153</v>
      </c>
      <c r="J208" s="88">
        <f t="shared" ref="J208:K208" si="354">J209</f>
        <v>87.2</v>
      </c>
      <c r="K208" s="88">
        <f t="shared" si="354"/>
        <v>0</v>
      </c>
      <c r="L208" s="88">
        <f>SUM(L209:L215)</f>
        <v>0</v>
      </c>
      <c r="M208" s="2">
        <f t="shared" si="260"/>
        <v>8.1890085912996025</v>
      </c>
      <c r="N208" s="2">
        <f t="shared" si="346"/>
        <v>2693.0000000000005</v>
      </c>
      <c r="O208" s="2">
        <f t="shared" si="261"/>
        <v>5.5994729907773388</v>
      </c>
      <c r="P208" s="2">
        <f t="shared" si="347"/>
        <v>2579.4</v>
      </c>
      <c r="Q208" s="2">
        <f t="shared" si="262"/>
        <v>43.426294820717132</v>
      </c>
      <c r="R208" s="2">
        <f t="shared" si="348"/>
        <v>113.60000000000001</v>
      </c>
      <c r="S208" s="2" t="str">
        <f t="shared" si="263"/>
        <v>-</v>
      </c>
      <c r="T208" s="2">
        <f t="shared" si="349"/>
        <v>0</v>
      </c>
      <c r="U208" s="53" t="s">
        <v>688</v>
      </c>
    </row>
    <row r="209" spans="1:21" s="5" customFormat="1" ht="63.75" hidden="1" outlineLevel="1">
      <c r="A209" s="89"/>
      <c r="B209" s="16" t="s">
        <v>722</v>
      </c>
      <c r="C209" s="6">
        <f>SUM(D209:F209)</f>
        <v>2933.2000000000003</v>
      </c>
      <c r="D209" s="90">
        <f>SUM(D210:D215)</f>
        <v>2732.4</v>
      </c>
      <c r="E209" s="90">
        <f t="shared" ref="E209:G209" si="355">SUM(E210:E215)</f>
        <v>200.8</v>
      </c>
      <c r="F209" s="90">
        <f t="shared" si="355"/>
        <v>0</v>
      </c>
      <c r="G209" s="90">
        <f t="shared" si="355"/>
        <v>0</v>
      </c>
      <c r="H209" s="6">
        <f t="shared" si="352"/>
        <v>240.2</v>
      </c>
      <c r="I209" s="90">
        <f>SUM(I210:I215)</f>
        <v>153</v>
      </c>
      <c r="J209" s="90">
        <f t="shared" ref="J209:K209" si="356">SUM(J210:J215)</f>
        <v>87.2</v>
      </c>
      <c r="K209" s="90">
        <f t="shared" si="356"/>
        <v>0</v>
      </c>
      <c r="L209" s="90">
        <v>0</v>
      </c>
      <c r="M209" s="6">
        <f t="shared" si="260"/>
        <v>8.1890085912996025</v>
      </c>
      <c r="N209" s="6">
        <f t="shared" si="346"/>
        <v>2693.0000000000005</v>
      </c>
      <c r="O209" s="6">
        <f t="shared" si="261"/>
        <v>5.5994729907773388</v>
      </c>
      <c r="P209" s="6">
        <f t="shared" si="347"/>
        <v>2579.4</v>
      </c>
      <c r="Q209" s="6">
        <f t="shared" si="262"/>
        <v>43.426294820717132</v>
      </c>
      <c r="R209" s="6">
        <f t="shared" si="348"/>
        <v>113.60000000000001</v>
      </c>
      <c r="S209" s="6" t="str">
        <f t="shared" si="263"/>
        <v>-</v>
      </c>
      <c r="T209" s="6">
        <f t="shared" si="349"/>
        <v>0</v>
      </c>
      <c r="U209" s="48"/>
    </row>
    <row r="210" spans="1:21" s="5" customFormat="1" ht="67.5" hidden="1" customHeight="1" outlineLevel="1">
      <c r="A210" s="89"/>
      <c r="B210" s="16" t="s">
        <v>415</v>
      </c>
      <c r="C210" s="6">
        <f t="shared" si="350"/>
        <v>75</v>
      </c>
      <c r="D210" s="90">
        <v>75</v>
      </c>
      <c r="E210" s="90">
        <v>0</v>
      </c>
      <c r="F210" s="90">
        <v>0</v>
      </c>
      <c r="G210" s="90">
        <v>0</v>
      </c>
      <c r="H210" s="6">
        <f t="shared" si="352"/>
        <v>34</v>
      </c>
      <c r="I210" s="90">
        <v>34</v>
      </c>
      <c r="J210" s="90">
        <v>0</v>
      </c>
      <c r="K210" s="90">
        <v>0</v>
      </c>
      <c r="L210" s="90">
        <v>0</v>
      </c>
      <c r="M210" s="6">
        <f t="shared" si="260"/>
        <v>45.333333333333329</v>
      </c>
      <c r="N210" s="6">
        <f t="shared" si="346"/>
        <v>41</v>
      </c>
      <c r="O210" s="6">
        <f t="shared" si="261"/>
        <v>45.333333333333329</v>
      </c>
      <c r="P210" s="6">
        <f t="shared" si="347"/>
        <v>41</v>
      </c>
      <c r="Q210" s="6" t="str">
        <f t="shared" si="262"/>
        <v>-</v>
      </c>
      <c r="R210" s="6">
        <f t="shared" si="348"/>
        <v>0</v>
      </c>
      <c r="S210" s="6" t="str">
        <f t="shared" si="263"/>
        <v>-</v>
      </c>
      <c r="T210" s="6">
        <f t="shared" si="349"/>
        <v>0</v>
      </c>
      <c r="U210" s="48" t="s">
        <v>723</v>
      </c>
    </row>
    <row r="211" spans="1:21" s="5" customFormat="1" ht="38.25" hidden="1" outlineLevel="1">
      <c r="A211" s="89"/>
      <c r="B211" s="16" t="s">
        <v>416</v>
      </c>
      <c r="C211" s="6">
        <f t="shared" si="350"/>
        <v>1795</v>
      </c>
      <c r="D211" s="90">
        <v>1795</v>
      </c>
      <c r="E211" s="90">
        <v>0</v>
      </c>
      <c r="F211" s="90">
        <v>0</v>
      </c>
      <c r="G211" s="90">
        <v>0</v>
      </c>
      <c r="H211" s="6">
        <f t="shared" si="352"/>
        <v>0</v>
      </c>
      <c r="I211" s="90">
        <v>0</v>
      </c>
      <c r="J211" s="90">
        <v>0</v>
      </c>
      <c r="K211" s="90">
        <v>0</v>
      </c>
      <c r="L211" s="90">
        <v>0</v>
      </c>
      <c r="M211" s="6">
        <f t="shared" si="260"/>
        <v>0</v>
      </c>
      <c r="N211" s="6">
        <f t="shared" si="346"/>
        <v>1795</v>
      </c>
      <c r="O211" s="6">
        <f t="shared" si="261"/>
        <v>0</v>
      </c>
      <c r="P211" s="6">
        <f t="shared" si="347"/>
        <v>1795</v>
      </c>
      <c r="Q211" s="6" t="str">
        <f t="shared" si="262"/>
        <v>-</v>
      </c>
      <c r="R211" s="6">
        <f t="shared" si="348"/>
        <v>0</v>
      </c>
      <c r="S211" s="6" t="str">
        <f t="shared" si="263"/>
        <v>-</v>
      </c>
      <c r="T211" s="6">
        <f t="shared" si="349"/>
        <v>0</v>
      </c>
      <c r="U211" s="48"/>
    </row>
    <row r="212" spans="1:21" s="5" customFormat="1" ht="51" hidden="1" outlineLevel="1">
      <c r="A212" s="89"/>
      <c r="B212" s="16" t="s">
        <v>417</v>
      </c>
      <c r="C212" s="6">
        <f t="shared" si="350"/>
        <v>172.6</v>
      </c>
      <c r="D212" s="90">
        <v>51.8</v>
      </c>
      <c r="E212" s="90">
        <v>120.8</v>
      </c>
      <c r="F212" s="90">
        <v>0</v>
      </c>
      <c r="G212" s="90">
        <v>0</v>
      </c>
      <c r="H212" s="6">
        <f t="shared" si="352"/>
        <v>123.2</v>
      </c>
      <c r="I212" s="90">
        <v>36</v>
      </c>
      <c r="J212" s="90">
        <v>87.2</v>
      </c>
      <c r="K212" s="90">
        <v>0</v>
      </c>
      <c r="L212" s="90">
        <v>0</v>
      </c>
      <c r="M212" s="6">
        <f t="shared" si="260"/>
        <v>71.378910776361536</v>
      </c>
      <c r="N212" s="6">
        <f t="shared" si="346"/>
        <v>49.399999999999991</v>
      </c>
      <c r="O212" s="6">
        <f t="shared" si="261"/>
        <v>69.498069498069498</v>
      </c>
      <c r="P212" s="6">
        <f t="shared" si="347"/>
        <v>15.799999999999997</v>
      </c>
      <c r="Q212" s="6">
        <f t="shared" si="262"/>
        <v>72.185430463576168</v>
      </c>
      <c r="R212" s="6">
        <f t="shared" si="348"/>
        <v>33.599999999999994</v>
      </c>
      <c r="S212" s="6" t="str">
        <f t="shared" si="263"/>
        <v>-</v>
      </c>
      <c r="T212" s="6">
        <f t="shared" si="349"/>
        <v>0</v>
      </c>
      <c r="U212" s="48" t="s">
        <v>724</v>
      </c>
    </row>
    <row r="213" spans="1:21" s="5" customFormat="1" ht="102" hidden="1" outlineLevel="1">
      <c r="A213" s="89"/>
      <c r="B213" s="16" t="s">
        <v>418</v>
      </c>
      <c r="C213" s="6">
        <f t="shared" si="350"/>
        <v>780</v>
      </c>
      <c r="D213" s="90">
        <v>700</v>
      </c>
      <c r="E213" s="90">
        <v>80</v>
      </c>
      <c r="F213" s="90">
        <v>0</v>
      </c>
      <c r="G213" s="90">
        <v>0</v>
      </c>
      <c r="H213" s="6">
        <f t="shared" si="352"/>
        <v>68</v>
      </c>
      <c r="I213" s="90">
        <v>68</v>
      </c>
      <c r="J213" s="90">
        <v>0</v>
      </c>
      <c r="K213" s="90">
        <v>0</v>
      </c>
      <c r="L213" s="90">
        <v>0</v>
      </c>
      <c r="M213" s="6">
        <f t="shared" si="260"/>
        <v>8.7179487179487172</v>
      </c>
      <c r="N213" s="6">
        <f t="shared" si="346"/>
        <v>712</v>
      </c>
      <c r="O213" s="6">
        <f t="shared" si="261"/>
        <v>9.7142857142857135</v>
      </c>
      <c r="P213" s="6">
        <f t="shared" si="347"/>
        <v>632</v>
      </c>
      <c r="Q213" s="6">
        <f t="shared" si="262"/>
        <v>0</v>
      </c>
      <c r="R213" s="6">
        <f t="shared" si="348"/>
        <v>80</v>
      </c>
      <c r="S213" s="6" t="str">
        <f t="shared" si="263"/>
        <v>-</v>
      </c>
      <c r="T213" s="6">
        <f t="shared" si="349"/>
        <v>0</v>
      </c>
      <c r="U213" s="48" t="s">
        <v>725</v>
      </c>
    </row>
    <row r="214" spans="1:21" s="5" customFormat="1" ht="45" hidden="1" customHeight="1" outlineLevel="1">
      <c r="A214" s="89"/>
      <c r="B214" s="16" t="s">
        <v>46</v>
      </c>
      <c r="C214" s="6">
        <f t="shared" ref="C214" si="357">SUM(D214:F214)</f>
        <v>90.6</v>
      </c>
      <c r="D214" s="90">
        <v>90.6</v>
      </c>
      <c r="E214" s="90">
        <v>0</v>
      </c>
      <c r="F214" s="90">
        <v>0</v>
      </c>
      <c r="G214" s="90">
        <v>0</v>
      </c>
      <c r="H214" s="6">
        <f t="shared" ref="H214" si="358">SUM(I214:K214)</f>
        <v>9</v>
      </c>
      <c r="I214" s="90">
        <v>9</v>
      </c>
      <c r="J214" s="90">
        <v>0</v>
      </c>
      <c r="K214" s="90">
        <v>0</v>
      </c>
      <c r="L214" s="90">
        <v>0</v>
      </c>
      <c r="M214" s="6">
        <f t="shared" ref="M214" si="359">IFERROR(H214/C214*100,"-")</f>
        <v>9.9337748344370862</v>
      </c>
      <c r="N214" s="6">
        <f t="shared" ref="N214" si="360">C214-H214</f>
        <v>81.599999999999994</v>
      </c>
      <c r="O214" s="6">
        <f t="shared" ref="O214" si="361">IFERROR(I214/D214*100,"-")</f>
        <v>9.9337748344370862</v>
      </c>
      <c r="P214" s="6">
        <f t="shared" ref="P214" si="362">D214-I214</f>
        <v>81.599999999999994</v>
      </c>
      <c r="Q214" s="6" t="str">
        <f t="shared" ref="Q214" si="363">IFERROR(J214/E214*100,"-")</f>
        <v>-</v>
      </c>
      <c r="R214" s="6">
        <f t="shared" ref="R214" si="364">E214-J214</f>
        <v>0</v>
      </c>
      <c r="S214" s="6" t="str">
        <f t="shared" ref="S214" si="365">IFERROR(K214/F214*100,"-")</f>
        <v>-</v>
      </c>
      <c r="T214" s="6">
        <f t="shared" ref="T214" si="366">F214-K214</f>
        <v>0</v>
      </c>
      <c r="U214" s="48" t="s">
        <v>726</v>
      </c>
    </row>
    <row r="215" spans="1:21" s="5" customFormat="1" ht="38.25" hidden="1" outlineLevel="1">
      <c r="A215" s="89"/>
      <c r="B215" s="16" t="s">
        <v>419</v>
      </c>
      <c r="C215" s="6">
        <f t="shared" si="350"/>
        <v>20</v>
      </c>
      <c r="D215" s="90">
        <v>20</v>
      </c>
      <c r="E215" s="90">
        <v>0</v>
      </c>
      <c r="F215" s="90">
        <v>0</v>
      </c>
      <c r="G215" s="90">
        <v>0</v>
      </c>
      <c r="H215" s="6">
        <f t="shared" si="352"/>
        <v>6</v>
      </c>
      <c r="I215" s="90">
        <v>6</v>
      </c>
      <c r="J215" s="90">
        <v>0</v>
      </c>
      <c r="K215" s="90">
        <v>0</v>
      </c>
      <c r="L215" s="90">
        <v>0</v>
      </c>
      <c r="M215" s="6">
        <f t="shared" si="260"/>
        <v>30</v>
      </c>
      <c r="N215" s="6">
        <f t="shared" si="346"/>
        <v>14</v>
      </c>
      <c r="O215" s="6">
        <f t="shared" si="261"/>
        <v>30</v>
      </c>
      <c r="P215" s="6">
        <f t="shared" si="347"/>
        <v>14</v>
      </c>
      <c r="Q215" s="6" t="str">
        <f t="shared" si="262"/>
        <v>-</v>
      </c>
      <c r="R215" s="6">
        <f t="shared" si="348"/>
        <v>0</v>
      </c>
      <c r="S215" s="6" t="str">
        <f t="shared" si="263"/>
        <v>-</v>
      </c>
      <c r="T215" s="6">
        <f t="shared" si="349"/>
        <v>0</v>
      </c>
      <c r="U215" s="48" t="s">
        <v>727</v>
      </c>
    </row>
    <row r="216" spans="1:21" s="3" customFormat="1" ht="74.25" customHeight="1" collapsed="1">
      <c r="A216" s="7">
        <v>14</v>
      </c>
      <c r="B216" s="1" t="s">
        <v>47</v>
      </c>
      <c r="C216" s="2">
        <f t="shared" si="350"/>
        <v>15481.5</v>
      </c>
      <c r="D216" s="2">
        <f>D217+D220</f>
        <v>15481.5</v>
      </c>
      <c r="E216" s="2">
        <f>E217+E220</f>
        <v>0</v>
      </c>
      <c r="F216" s="2">
        <f>F217+F220</f>
        <v>0</v>
      </c>
      <c r="G216" s="2">
        <f>G217+G220</f>
        <v>0</v>
      </c>
      <c r="H216" s="2">
        <f t="shared" si="352"/>
        <v>4910.5999999999995</v>
      </c>
      <c r="I216" s="2">
        <f>I217+I220</f>
        <v>4910.5999999999995</v>
      </c>
      <c r="J216" s="2">
        <f>J217+J220</f>
        <v>0</v>
      </c>
      <c r="K216" s="2">
        <f>K217+K220</f>
        <v>0</v>
      </c>
      <c r="L216" s="2">
        <f>L217+L220</f>
        <v>0</v>
      </c>
      <c r="M216" s="2">
        <f>IFERROR(H216/C216*100,"-")</f>
        <v>31.719148661305425</v>
      </c>
      <c r="N216" s="2">
        <f t="shared" si="346"/>
        <v>10570.900000000001</v>
      </c>
      <c r="O216" s="2">
        <f t="shared" si="261"/>
        <v>31.719148661305425</v>
      </c>
      <c r="P216" s="2">
        <f t="shared" si="347"/>
        <v>10570.900000000001</v>
      </c>
      <c r="Q216" s="2" t="str">
        <f t="shared" si="262"/>
        <v>-</v>
      </c>
      <c r="R216" s="2">
        <f t="shared" si="348"/>
        <v>0</v>
      </c>
      <c r="S216" s="2" t="str">
        <f t="shared" si="263"/>
        <v>-</v>
      </c>
      <c r="T216" s="2">
        <f t="shared" si="349"/>
        <v>0</v>
      </c>
      <c r="U216" s="53"/>
    </row>
    <row r="217" spans="1:21" s="158" customFormat="1" ht="25.5" hidden="1" outlineLevel="1" collapsed="1">
      <c r="A217" s="47"/>
      <c r="B217" s="156" t="s">
        <v>403</v>
      </c>
      <c r="C217" s="153">
        <f>SUM(D217:F217)</f>
        <v>328.2</v>
      </c>
      <c r="D217" s="153">
        <f>D218</f>
        <v>328.2</v>
      </c>
      <c r="E217" s="153">
        <f t="shared" ref="E217:F217" si="367">E218</f>
        <v>0</v>
      </c>
      <c r="F217" s="153">
        <f t="shared" si="367"/>
        <v>0</v>
      </c>
      <c r="G217" s="153">
        <v>0</v>
      </c>
      <c r="H217" s="153">
        <f>SUM(I217:K217)</f>
        <v>269.5</v>
      </c>
      <c r="I217" s="153">
        <f>I218</f>
        <v>269.5</v>
      </c>
      <c r="J217" s="153">
        <f t="shared" ref="J217:K217" si="368">J218</f>
        <v>0</v>
      </c>
      <c r="K217" s="153">
        <f t="shared" si="368"/>
        <v>0</v>
      </c>
      <c r="L217" s="153">
        <v>0</v>
      </c>
      <c r="M217" s="153">
        <f t="shared" ref="M217" si="369">IFERROR(H217/C217*100,"-")</f>
        <v>82.114564290067037</v>
      </c>
      <c r="N217" s="153">
        <f t="shared" ref="N217" si="370">C217-H217</f>
        <v>58.699999999999989</v>
      </c>
      <c r="O217" s="153">
        <f t="shared" ref="O217" si="371">IFERROR(I217/D217*100,"-")</f>
        <v>82.114564290067037</v>
      </c>
      <c r="P217" s="153">
        <f>D217-I217</f>
        <v>58.699999999999989</v>
      </c>
      <c r="Q217" s="153" t="str">
        <f t="shared" ref="Q217" si="372">IFERROR(J217/E217*100,"-")</f>
        <v>-</v>
      </c>
      <c r="R217" s="153">
        <f t="shared" ref="R217" si="373">E217-J217</f>
        <v>0</v>
      </c>
      <c r="S217" s="153" t="str">
        <f>IFERROR(K217/F217*100,"-")</f>
        <v>-</v>
      </c>
      <c r="T217" s="153">
        <f>F217-K217</f>
        <v>0</v>
      </c>
      <c r="U217" s="157"/>
    </row>
    <row r="218" spans="1:21" s="5" customFormat="1" ht="51" hidden="1" outlineLevel="2">
      <c r="A218" s="159"/>
      <c r="B218" s="160" t="s">
        <v>739</v>
      </c>
      <c r="C218" s="6">
        <f t="shared" ref="C218:C219" si="374">SUM(D218:F218)</f>
        <v>328.2</v>
      </c>
      <c r="D218" s="6">
        <f>D219</f>
        <v>328.2</v>
      </c>
      <c r="E218" s="6">
        <f t="shared" ref="E218:F218" si="375">E219</f>
        <v>0</v>
      </c>
      <c r="F218" s="6">
        <f t="shared" si="375"/>
        <v>0</v>
      </c>
      <c r="G218" s="6"/>
      <c r="H218" s="6">
        <f>SUM(I218:K218)</f>
        <v>269.5</v>
      </c>
      <c r="I218" s="6">
        <f>I219</f>
        <v>269.5</v>
      </c>
      <c r="J218" s="6">
        <f t="shared" ref="J218:K218" si="376">J219</f>
        <v>0</v>
      </c>
      <c r="K218" s="6">
        <f t="shared" si="376"/>
        <v>0</v>
      </c>
      <c r="L218" s="6"/>
      <c r="M218" s="6">
        <f t="shared" ref="M218:M219" si="377">IFERROR(H218/C218*100,"-")</f>
        <v>82.114564290067037</v>
      </c>
      <c r="N218" s="6">
        <f t="shared" ref="N218:N219" si="378">C218-H218</f>
        <v>58.699999999999989</v>
      </c>
      <c r="O218" s="6">
        <f t="shared" ref="O218:O219" si="379">IFERROR(I218/D218*100,"-")</f>
        <v>82.114564290067037</v>
      </c>
      <c r="P218" s="6">
        <f t="shared" ref="P218:P219" si="380">D218-I218</f>
        <v>58.699999999999989</v>
      </c>
      <c r="Q218" s="6" t="str">
        <f t="shared" ref="Q218:Q219" si="381">IFERROR(J218/E218*100,"-")</f>
        <v>-</v>
      </c>
      <c r="R218" s="6">
        <f t="shared" ref="R218:R219" si="382">E218-J218</f>
        <v>0</v>
      </c>
      <c r="S218" s="6" t="str">
        <f t="shared" ref="S218:S219" si="383">IFERROR(K218/F218*100,"-")</f>
        <v>-</v>
      </c>
      <c r="T218" s="6">
        <f t="shared" ref="T218:T219" si="384">F218-K218</f>
        <v>0</v>
      </c>
      <c r="U218" s="48"/>
    </row>
    <row r="219" spans="1:21" s="5" customFormat="1" ht="30" hidden="1" outlineLevel="2">
      <c r="A219" s="159"/>
      <c r="B219" s="16" t="s">
        <v>404</v>
      </c>
      <c r="C219" s="6">
        <f t="shared" si="374"/>
        <v>328.2</v>
      </c>
      <c r="D219" s="6">
        <v>328.2</v>
      </c>
      <c r="E219" s="6"/>
      <c r="F219" s="6"/>
      <c r="G219" s="6"/>
      <c r="H219" s="6">
        <f t="shared" ref="H219" si="385">SUM(I219:K219)</f>
        <v>269.5</v>
      </c>
      <c r="I219" s="6">
        <v>269.5</v>
      </c>
      <c r="J219" s="6"/>
      <c r="K219" s="6"/>
      <c r="L219" s="6"/>
      <c r="M219" s="6">
        <f t="shared" si="377"/>
        <v>82.114564290067037</v>
      </c>
      <c r="N219" s="6">
        <f t="shared" si="378"/>
        <v>58.699999999999989</v>
      </c>
      <c r="O219" s="6">
        <f t="shared" si="379"/>
        <v>82.114564290067037</v>
      </c>
      <c r="P219" s="6">
        <f t="shared" si="380"/>
        <v>58.699999999999989</v>
      </c>
      <c r="Q219" s="6" t="str">
        <f t="shared" si="381"/>
        <v>-</v>
      </c>
      <c r="R219" s="6">
        <f t="shared" si="382"/>
        <v>0</v>
      </c>
      <c r="S219" s="6" t="str">
        <f t="shared" si="383"/>
        <v>-</v>
      </c>
      <c r="T219" s="6">
        <f t="shared" si="384"/>
        <v>0</v>
      </c>
      <c r="U219" s="48" t="s">
        <v>738</v>
      </c>
    </row>
    <row r="220" spans="1:21" s="5" customFormat="1" ht="83.25" hidden="1" customHeight="1" outlineLevel="1" collapsed="1">
      <c r="A220" s="47"/>
      <c r="B220" s="156" t="s">
        <v>48</v>
      </c>
      <c r="C220" s="153">
        <f t="shared" si="350"/>
        <v>15153.3</v>
      </c>
      <c r="D220" s="153">
        <f>SUM(D221:D226)</f>
        <v>15153.3</v>
      </c>
      <c r="E220" s="153">
        <f t="shared" ref="E220:F220" si="386">SUM(E221:E226)</f>
        <v>0</v>
      </c>
      <c r="F220" s="153">
        <f t="shared" si="386"/>
        <v>0</v>
      </c>
      <c r="G220" s="153">
        <f>SUM(G221:G225)</f>
        <v>0</v>
      </c>
      <c r="H220" s="153">
        <f t="shared" si="352"/>
        <v>4641.0999999999995</v>
      </c>
      <c r="I220" s="153">
        <f>SUM(I221:I226)</f>
        <v>4641.0999999999995</v>
      </c>
      <c r="J220" s="153">
        <f t="shared" ref="J220:K220" si="387">SUM(J221:J226)</f>
        <v>0</v>
      </c>
      <c r="K220" s="153">
        <f t="shared" si="387"/>
        <v>0</v>
      </c>
      <c r="L220" s="153">
        <f>SUM(L221:L225)</f>
        <v>0</v>
      </c>
      <c r="M220" s="153">
        <f t="shared" si="260"/>
        <v>30.627652062587025</v>
      </c>
      <c r="N220" s="153">
        <f t="shared" si="346"/>
        <v>10512.2</v>
      </c>
      <c r="O220" s="153">
        <f t="shared" si="261"/>
        <v>30.627652062587025</v>
      </c>
      <c r="P220" s="153">
        <f t="shared" si="347"/>
        <v>10512.2</v>
      </c>
      <c r="Q220" s="153" t="str">
        <f t="shared" si="262"/>
        <v>-</v>
      </c>
      <c r="R220" s="153">
        <f t="shared" si="348"/>
        <v>0</v>
      </c>
      <c r="S220" s="153" t="str">
        <f t="shared" si="263"/>
        <v>-</v>
      </c>
      <c r="T220" s="153">
        <f t="shared" si="349"/>
        <v>0</v>
      </c>
      <c r="U220" s="48"/>
    </row>
    <row r="221" spans="1:21" s="5" customFormat="1" ht="63.75" hidden="1" outlineLevel="2">
      <c r="A221" s="161"/>
      <c r="B221" s="160" t="s">
        <v>741</v>
      </c>
      <c r="C221" s="6">
        <f t="shared" si="350"/>
        <v>232.1</v>
      </c>
      <c r="D221" s="6">
        <v>232.1</v>
      </c>
      <c r="E221" s="6">
        <v>0</v>
      </c>
      <c r="F221" s="6">
        <v>0</v>
      </c>
      <c r="G221" s="6">
        <v>0</v>
      </c>
      <c r="H221" s="6">
        <f t="shared" si="352"/>
        <v>55.9</v>
      </c>
      <c r="I221" s="6">
        <v>55.9</v>
      </c>
      <c r="J221" s="6">
        <v>0</v>
      </c>
      <c r="K221" s="6">
        <v>0</v>
      </c>
      <c r="L221" s="6">
        <v>0</v>
      </c>
      <c r="M221" s="6">
        <f t="shared" si="260"/>
        <v>24.084446359327877</v>
      </c>
      <c r="N221" s="6">
        <f t="shared" si="346"/>
        <v>176.2</v>
      </c>
      <c r="O221" s="6">
        <f t="shared" si="261"/>
        <v>24.084446359327877</v>
      </c>
      <c r="P221" s="6">
        <f t="shared" si="347"/>
        <v>176.2</v>
      </c>
      <c r="Q221" s="6" t="str">
        <f t="shared" si="262"/>
        <v>-</v>
      </c>
      <c r="R221" s="6">
        <f t="shared" si="348"/>
        <v>0</v>
      </c>
      <c r="S221" s="6" t="str">
        <f t="shared" si="263"/>
        <v>-</v>
      </c>
      <c r="T221" s="6">
        <f t="shared" si="349"/>
        <v>0</v>
      </c>
      <c r="U221" s="48" t="s">
        <v>740</v>
      </c>
    </row>
    <row r="222" spans="1:21" s="5" customFormat="1" ht="90" hidden="1" outlineLevel="2">
      <c r="A222" s="161"/>
      <c r="B222" s="160" t="s">
        <v>742</v>
      </c>
      <c r="C222" s="6">
        <f t="shared" si="350"/>
        <v>583.70000000000005</v>
      </c>
      <c r="D222" s="6">
        <v>583.70000000000005</v>
      </c>
      <c r="E222" s="6">
        <v>0</v>
      </c>
      <c r="F222" s="6">
        <v>0</v>
      </c>
      <c r="G222" s="6">
        <v>0</v>
      </c>
      <c r="H222" s="6">
        <f t="shared" si="352"/>
        <v>384.5</v>
      </c>
      <c r="I222" s="6">
        <v>384.5</v>
      </c>
      <c r="J222" s="6">
        <v>0</v>
      </c>
      <c r="K222" s="6">
        <v>0</v>
      </c>
      <c r="L222" s="6">
        <v>0</v>
      </c>
      <c r="M222" s="6">
        <f t="shared" si="260"/>
        <v>65.872879904060298</v>
      </c>
      <c r="N222" s="6">
        <f t="shared" si="346"/>
        <v>199.20000000000005</v>
      </c>
      <c r="O222" s="6">
        <f t="shared" si="261"/>
        <v>65.872879904060298</v>
      </c>
      <c r="P222" s="6">
        <f t="shared" si="347"/>
        <v>199.20000000000005</v>
      </c>
      <c r="Q222" s="6" t="str">
        <f t="shared" si="262"/>
        <v>-</v>
      </c>
      <c r="R222" s="6">
        <f t="shared" si="348"/>
        <v>0</v>
      </c>
      <c r="S222" s="6" t="str">
        <f t="shared" si="263"/>
        <v>-</v>
      </c>
      <c r="T222" s="6">
        <f t="shared" si="349"/>
        <v>0</v>
      </c>
      <c r="U222" s="50" t="s">
        <v>407</v>
      </c>
    </row>
    <row r="223" spans="1:21" s="5" customFormat="1" ht="30" hidden="1" outlineLevel="2">
      <c r="A223" s="162"/>
      <c r="B223" s="160" t="s">
        <v>743</v>
      </c>
      <c r="C223" s="6">
        <f t="shared" si="350"/>
        <v>75.5</v>
      </c>
      <c r="D223" s="6">
        <v>75.5</v>
      </c>
      <c r="E223" s="6">
        <v>0</v>
      </c>
      <c r="F223" s="6">
        <v>0</v>
      </c>
      <c r="G223" s="6">
        <v>0</v>
      </c>
      <c r="H223" s="6">
        <f t="shared" si="352"/>
        <v>75.5</v>
      </c>
      <c r="I223" s="6">
        <v>75.5</v>
      </c>
      <c r="J223" s="6">
        <v>0</v>
      </c>
      <c r="K223" s="6">
        <v>0</v>
      </c>
      <c r="L223" s="6">
        <v>0</v>
      </c>
      <c r="M223" s="6">
        <f t="shared" si="260"/>
        <v>100</v>
      </c>
      <c r="N223" s="6">
        <f t="shared" si="346"/>
        <v>0</v>
      </c>
      <c r="O223" s="6">
        <f t="shared" si="261"/>
        <v>100</v>
      </c>
      <c r="P223" s="6">
        <f t="shared" si="347"/>
        <v>0</v>
      </c>
      <c r="Q223" s="6" t="str">
        <f t="shared" si="262"/>
        <v>-</v>
      </c>
      <c r="R223" s="6">
        <f t="shared" si="348"/>
        <v>0</v>
      </c>
      <c r="S223" s="6" t="str">
        <f t="shared" si="263"/>
        <v>-</v>
      </c>
      <c r="T223" s="6">
        <f t="shared" si="349"/>
        <v>0</v>
      </c>
      <c r="U223" s="48" t="s">
        <v>408</v>
      </c>
    </row>
    <row r="224" spans="1:21" s="5" customFormat="1" ht="38.25" hidden="1" outlineLevel="2">
      <c r="A224" s="161"/>
      <c r="B224" s="160" t="s">
        <v>744</v>
      </c>
      <c r="C224" s="6">
        <f t="shared" si="350"/>
        <v>2985</v>
      </c>
      <c r="D224" s="6">
        <v>2985</v>
      </c>
      <c r="E224" s="6">
        <v>0</v>
      </c>
      <c r="F224" s="6">
        <v>0</v>
      </c>
      <c r="G224" s="6">
        <v>0</v>
      </c>
      <c r="H224" s="6">
        <f t="shared" si="352"/>
        <v>0</v>
      </c>
      <c r="I224" s="6">
        <v>0</v>
      </c>
      <c r="J224" s="6">
        <v>0</v>
      </c>
      <c r="K224" s="6">
        <v>0</v>
      </c>
      <c r="L224" s="6">
        <v>0</v>
      </c>
      <c r="M224" s="6">
        <f t="shared" si="260"/>
        <v>0</v>
      </c>
      <c r="N224" s="6">
        <f t="shared" si="346"/>
        <v>2985</v>
      </c>
      <c r="O224" s="6">
        <f t="shared" si="261"/>
        <v>0</v>
      </c>
      <c r="P224" s="6">
        <f t="shared" si="347"/>
        <v>2985</v>
      </c>
      <c r="Q224" s="6" t="str">
        <f t="shared" si="262"/>
        <v>-</v>
      </c>
      <c r="R224" s="6">
        <f t="shared" si="348"/>
        <v>0</v>
      </c>
      <c r="S224" s="6" t="str">
        <f t="shared" si="263"/>
        <v>-</v>
      </c>
      <c r="T224" s="6">
        <f t="shared" si="349"/>
        <v>0</v>
      </c>
      <c r="U224" s="48"/>
    </row>
    <row r="225" spans="1:21" s="5" customFormat="1" ht="51" hidden="1" outlineLevel="2">
      <c r="A225" s="161"/>
      <c r="B225" s="16" t="s">
        <v>745</v>
      </c>
      <c r="C225" s="6">
        <f t="shared" si="350"/>
        <v>11257</v>
      </c>
      <c r="D225" s="6">
        <v>11257</v>
      </c>
      <c r="E225" s="6">
        <v>0</v>
      </c>
      <c r="F225" s="6">
        <v>0</v>
      </c>
      <c r="G225" s="6">
        <v>0</v>
      </c>
      <c r="H225" s="6">
        <f t="shared" si="352"/>
        <v>4125.2</v>
      </c>
      <c r="I225" s="6">
        <v>4125.2</v>
      </c>
      <c r="J225" s="6">
        <v>0</v>
      </c>
      <c r="K225" s="6">
        <v>0</v>
      </c>
      <c r="L225" s="6">
        <v>0</v>
      </c>
      <c r="M225" s="6">
        <f t="shared" si="260"/>
        <v>36.645642711201916</v>
      </c>
      <c r="N225" s="6">
        <f t="shared" si="346"/>
        <v>7131.8</v>
      </c>
      <c r="O225" s="6">
        <f t="shared" si="261"/>
        <v>36.645642711201916</v>
      </c>
      <c r="P225" s="6">
        <f t="shared" si="347"/>
        <v>7131.8</v>
      </c>
      <c r="Q225" s="6" t="str">
        <f t="shared" si="262"/>
        <v>-</v>
      </c>
      <c r="R225" s="6">
        <f t="shared" si="348"/>
        <v>0</v>
      </c>
      <c r="S225" s="6" t="str">
        <f t="shared" si="263"/>
        <v>-</v>
      </c>
      <c r="T225" s="6">
        <f t="shared" si="349"/>
        <v>0</v>
      </c>
      <c r="U225" s="48"/>
    </row>
    <row r="226" spans="1:21" s="5" customFormat="1" ht="38.25" hidden="1" outlineLevel="2">
      <c r="A226" s="161"/>
      <c r="B226" s="16" t="s">
        <v>746</v>
      </c>
      <c r="C226" s="6">
        <f t="shared" si="350"/>
        <v>20</v>
      </c>
      <c r="D226" s="6">
        <v>20</v>
      </c>
      <c r="E226" s="6">
        <v>0</v>
      </c>
      <c r="F226" s="6">
        <v>0</v>
      </c>
      <c r="G226" s="6"/>
      <c r="H226" s="6">
        <f t="shared" si="352"/>
        <v>0</v>
      </c>
      <c r="I226" s="6">
        <v>0</v>
      </c>
      <c r="J226" s="6">
        <v>0</v>
      </c>
      <c r="K226" s="6">
        <v>0</v>
      </c>
      <c r="L226" s="6"/>
      <c r="M226" s="6">
        <f t="shared" ref="M226" si="388">IFERROR(H226/C226*100,"-")</f>
        <v>0</v>
      </c>
      <c r="N226" s="6">
        <f t="shared" ref="N226" si="389">C226-H226</f>
        <v>20</v>
      </c>
      <c r="O226" s="6">
        <f t="shared" ref="O226" si="390">IFERROR(I226/D226*100,"-")</f>
        <v>0</v>
      </c>
      <c r="P226" s="6">
        <f t="shared" ref="P226" si="391">D226-I226</f>
        <v>20</v>
      </c>
      <c r="Q226" s="6" t="str">
        <f t="shared" ref="Q226" si="392">IFERROR(J226/E226*100,"-")</f>
        <v>-</v>
      </c>
      <c r="R226" s="6">
        <f t="shared" ref="R226" si="393">E226-J226</f>
        <v>0</v>
      </c>
      <c r="S226" s="6" t="str">
        <f t="shared" ref="S226" si="394">IFERROR(K226/F226*100,"-")</f>
        <v>-</v>
      </c>
      <c r="T226" s="6">
        <f t="shared" ref="T226" si="395">F226-K226</f>
        <v>0</v>
      </c>
      <c r="U226" s="48"/>
    </row>
    <row r="227" spans="1:21" s="3" customFormat="1" ht="27" collapsed="1">
      <c r="A227" s="7">
        <v>15</v>
      </c>
      <c r="B227" s="1" t="s">
        <v>118</v>
      </c>
      <c r="C227" s="2">
        <f t="shared" si="350"/>
        <v>25497.300000000003</v>
      </c>
      <c r="D227" s="2">
        <f>D228+D233</f>
        <v>5242.9</v>
      </c>
      <c r="E227" s="2">
        <f>E228+E233</f>
        <v>20254.400000000001</v>
      </c>
      <c r="F227" s="2">
        <f t="shared" ref="F227" si="396">F228+F233</f>
        <v>0</v>
      </c>
      <c r="G227" s="2">
        <f>SUM(G228:G238)</f>
        <v>0</v>
      </c>
      <c r="H227" s="2">
        <f t="shared" si="352"/>
        <v>503.79999999999995</v>
      </c>
      <c r="I227" s="2">
        <f>I228+I233</f>
        <v>503.79999999999995</v>
      </c>
      <c r="J227" s="2">
        <f t="shared" ref="J227:K227" si="397">J228+J233</f>
        <v>0</v>
      </c>
      <c r="K227" s="2">
        <f t="shared" si="397"/>
        <v>0</v>
      </c>
      <c r="L227" s="2">
        <f>SUM(L228:L238)</f>
        <v>0</v>
      </c>
      <c r="M227" s="2">
        <f t="shared" si="260"/>
        <v>1.97589548697313</v>
      </c>
      <c r="N227" s="2">
        <f t="shared" si="346"/>
        <v>24993.500000000004</v>
      </c>
      <c r="O227" s="2">
        <f t="shared" si="261"/>
        <v>9.609185755974746</v>
      </c>
      <c r="P227" s="2">
        <f t="shared" si="347"/>
        <v>4739.0999999999995</v>
      </c>
      <c r="Q227" s="2">
        <f t="shared" si="262"/>
        <v>0</v>
      </c>
      <c r="R227" s="2">
        <f t="shared" si="348"/>
        <v>20254.400000000001</v>
      </c>
      <c r="S227" s="2" t="str">
        <f t="shared" si="263"/>
        <v>-</v>
      </c>
      <c r="T227" s="2">
        <f t="shared" si="349"/>
        <v>0</v>
      </c>
      <c r="U227" s="53"/>
    </row>
    <row r="228" spans="1:21" s="5" customFormat="1" ht="48" hidden="1" customHeight="1" outlineLevel="1">
      <c r="A228" s="47"/>
      <c r="B228" s="16" t="s">
        <v>694</v>
      </c>
      <c r="C228" s="6">
        <f t="shared" si="350"/>
        <v>24044.9</v>
      </c>
      <c r="D228" s="6">
        <f>SUM(D229:D232)</f>
        <v>3790.5</v>
      </c>
      <c r="E228" s="6">
        <f>SUM(E229:E232)</f>
        <v>20254.400000000001</v>
      </c>
      <c r="F228" s="6">
        <f>SUM(F229:F232)</f>
        <v>0</v>
      </c>
      <c r="G228" s="6">
        <v>0</v>
      </c>
      <c r="H228" s="6">
        <f t="shared" si="352"/>
        <v>187.6</v>
      </c>
      <c r="I228" s="6">
        <f>SUM(I229:I232)</f>
        <v>187.6</v>
      </c>
      <c r="J228" s="6">
        <f t="shared" ref="J228:L228" si="398">SUM(J229:J232)</f>
        <v>0</v>
      </c>
      <c r="K228" s="6">
        <f t="shared" si="398"/>
        <v>0</v>
      </c>
      <c r="L228" s="6">
        <f t="shared" si="398"/>
        <v>0</v>
      </c>
      <c r="M228" s="6">
        <f t="shared" ref="M228:M279" si="399">IFERROR(H228/C228*100,"-")</f>
        <v>0.78020702934925901</v>
      </c>
      <c r="N228" s="6">
        <f t="shared" si="346"/>
        <v>23857.300000000003</v>
      </c>
      <c r="O228" s="6">
        <f t="shared" ref="O228:O279" si="400">IFERROR(I228/D228*100,"-")</f>
        <v>4.9492151431209601</v>
      </c>
      <c r="P228" s="6">
        <f t="shared" si="347"/>
        <v>3602.9</v>
      </c>
      <c r="Q228" s="6">
        <f t="shared" ref="Q228:Q279" si="401">IFERROR(J228/E228*100,"-")</f>
        <v>0</v>
      </c>
      <c r="R228" s="6">
        <f t="shared" si="348"/>
        <v>20254.400000000001</v>
      </c>
      <c r="S228" s="6" t="str">
        <f t="shared" ref="S228:S279" si="402">IFERROR(K228/F228*100,"-")</f>
        <v>-</v>
      </c>
      <c r="T228" s="6">
        <f t="shared" si="349"/>
        <v>0</v>
      </c>
      <c r="U228" s="48"/>
    </row>
    <row r="229" spans="1:21" s="5" customFormat="1" ht="75" hidden="1" outlineLevel="2">
      <c r="A229" s="47"/>
      <c r="B229" s="16" t="s">
        <v>528</v>
      </c>
      <c r="C229" s="6">
        <f t="shared" si="350"/>
        <v>4159.3</v>
      </c>
      <c r="D229" s="6">
        <v>415.9</v>
      </c>
      <c r="E229" s="6">
        <v>3743.4</v>
      </c>
      <c r="F229" s="6">
        <v>0</v>
      </c>
      <c r="G229" s="6">
        <v>0</v>
      </c>
      <c r="H229" s="6">
        <f t="shared" si="352"/>
        <v>0</v>
      </c>
      <c r="I229" s="6">
        <v>0</v>
      </c>
      <c r="J229" s="6">
        <v>0</v>
      </c>
      <c r="K229" s="6">
        <v>0</v>
      </c>
      <c r="L229" s="6">
        <v>0</v>
      </c>
      <c r="M229" s="6">
        <f t="shared" si="399"/>
        <v>0</v>
      </c>
      <c r="N229" s="6">
        <f t="shared" si="346"/>
        <v>4159.3</v>
      </c>
      <c r="O229" s="6">
        <f t="shared" si="400"/>
        <v>0</v>
      </c>
      <c r="P229" s="6">
        <f t="shared" si="347"/>
        <v>415.9</v>
      </c>
      <c r="Q229" s="6">
        <f t="shared" si="401"/>
        <v>0</v>
      </c>
      <c r="R229" s="6">
        <f t="shared" si="348"/>
        <v>3743.4</v>
      </c>
      <c r="S229" s="6" t="str">
        <f t="shared" si="402"/>
        <v>-</v>
      </c>
      <c r="T229" s="6">
        <f t="shared" si="349"/>
        <v>0</v>
      </c>
      <c r="U229" s="48" t="s">
        <v>695</v>
      </c>
    </row>
    <row r="230" spans="1:21" s="5" customFormat="1" ht="21" hidden="1" customHeight="1" outlineLevel="2">
      <c r="A230" s="49"/>
      <c r="B230" s="16" t="s">
        <v>529</v>
      </c>
      <c r="C230" s="6">
        <f t="shared" si="350"/>
        <v>17745.599999999999</v>
      </c>
      <c r="D230" s="6">
        <v>1774.6</v>
      </c>
      <c r="E230" s="6">
        <v>15971</v>
      </c>
      <c r="F230" s="6">
        <v>0</v>
      </c>
      <c r="G230" s="6">
        <v>0</v>
      </c>
      <c r="H230" s="6">
        <f t="shared" si="352"/>
        <v>0</v>
      </c>
      <c r="I230" s="6">
        <v>0</v>
      </c>
      <c r="J230" s="6">
        <v>0</v>
      </c>
      <c r="K230" s="6">
        <v>0</v>
      </c>
      <c r="L230" s="6">
        <v>0</v>
      </c>
      <c r="M230" s="6">
        <f t="shared" si="399"/>
        <v>0</v>
      </c>
      <c r="N230" s="6">
        <f t="shared" si="346"/>
        <v>17745.599999999999</v>
      </c>
      <c r="O230" s="6">
        <f t="shared" si="400"/>
        <v>0</v>
      </c>
      <c r="P230" s="6">
        <f t="shared" si="347"/>
        <v>1774.6</v>
      </c>
      <c r="Q230" s="6">
        <f t="shared" si="401"/>
        <v>0</v>
      </c>
      <c r="R230" s="6">
        <f t="shared" si="348"/>
        <v>15971</v>
      </c>
      <c r="S230" s="6" t="str">
        <f t="shared" si="402"/>
        <v>-</v>
      </c>
      <c r="T230" s="6">
        <f t="shared" si="349"/>
        <v>0</v>
      </c>
      <c r="U230" s="50"/>
    </row>
    <row r="231" spans="1:21" s="5" customFormat="1" ht="53.25" hidden="1" customHeight="1" outlineLevel="2">
      <c r="A231" s="51"/>
      <c r="B231" s="16" t="s">
        <v>530</v>
      </c>
      <c r="C231" s="6">
        <f t="shared" si="350"/>
        <v>1600</v>
      </c>
      <c r="D231" s="6">
        <v>1600</v>
      </c>
      <c r="E231" s="6">
        <v>0</v>
      </c>
      <c r="F231" s="6">
        <v>0</v>
      </c>
      <c r="G231" s="6">
        <v>0</v>
      </c>
      <c r="H231" s="6">
        <f t="shared" si="352"/>
        <v>187.6</v>
      </c>
      <c r="I231" s="6">
        <v>187.6</v>
      </c>
      <c r="J231" s="6">
        <v>0</v>
      </c>
      <c r="K231" s="6">
        <v>0</v>
      </c>
      <c r="L231" s="6">
        <v>0</v>
      </c>
      <c r="M231" s="6">
        <f t="shared" si="399"/>
        <v>11.725</v>
      </c>
      <c r="N231" s="6">
        <f t="shared" si="346"/>
        <v>1412.4</v>
      </c>
      <c r="O231" s="6">
        <f t="shared" si="400"/>
        <v>11.725</v>
      </c>
      <c r="P231" s="6">
        <f t="shared" si="347"/>
        <v>1412.4</v>
      </c>
      <c r="Q231" s="6" t="str">
        <f t="shared" si="401"/>
        <v>-</v>
      </c>
      <c r="R231" s="6">
        <f t="shared" si="348"/>
        <v>0</v>
      </c>
      <c r="S231" s="6" t="str">
        <f t="shared" si="402"/>
        <v>-</v>
      </c>
      <c r="T231" s="6">
        <f t="shared" si="349"/>
        <v>0</v>
      </c>
      <c r="U231" s="48" t="s">
        <v>667</v>
      </c>
    </row>
    <row r="232" spans="1:21" s="5" customFormat="1" ht="28.5" hidden="1" customHeight="1" outlineLevel="2">
      <c r="A232" s="49"/>
      <c r="B232" s="16" t="s">
        <v>847</v>
      </c>
      <c r="C232" s="6">
        <f>SUM(D232:F232)</f>
        <v>540</v>
      </c>
      <c r="D232" s="6">
        <v>0</v>
      </c>
      <c r="E232" s="6">
        <v>540</v>
      </c>
      <c r="F232" s="6">
        <v>0</v>
      </c>
      <c r="G232" s="6"/>
      <c r="H232" s="6">
        <f>SUM(I232:K232)</f>
        <v>0</v>
      </c>
      <c r="I232" s="6">
        <v>0</v>
      </c>
      <c r="J232" s="6">
        <v>0</v>
      </c>
      <c r="K232" s="6">
        <v>0</v>
      </c>
      <c r="L232" s="6"/>
      <c r="M232" s="6">
        <f t="shared" ref="M232" si="403">IFERROR(H232/C232*100,"-")</f>
        <v>0</v>
      </c>
      <c r="N232" s="6">
        <f t="shared" ref="N232" si="404">C232-H232</f>
        <v>540</v>
      </c>
      <c r="O232" s="6" t="str">
        <f t="shared" ref="O232" si="405">IFERROR(I232/D232*100,"-")</f>
        <v>-</v>
      </c>
      <c r="P232" s="6">
        <f t="shared" ref="P232" si="406">D232-I232</f>
        <v>0</v>
      </c>
      <c r="Q232" s="6">
        <f t="shared" ref="Q232" si="407">IFERROR(J232/E232*100,"-")</f>
        <v>0</v>
      </c>
      <c r="R232" s="6">
        <f t="shared" ref="R232" si="408">E232-J232</f>
        <v>540</v>
      </c>
      <c r="S232" s="6" t="str">
        <f t="shared" ref="S232" si="409">IFERROR(K232/F232*100,"-")</f>
        <v>-</v>
      </c>
      <c r="T232" s="6">
        <f t="shared" ref="T232" si="410">F232-K232</f>
        <v>0</v>
      </c>
      <c r="U232" s="48"/>
    </row>
    <row r="233" spans="1:21" s="5" customFormat="1" ht="57" hidden="1" customHeight="1" outlineLevel="1">
      <c r="A233" s="49"/>
      <c r="B233" s="16" t="s">
        <v>700</v>
      </c>
      <c r="C233" s="6">
        <f t="shared" si="350"/>
        <v>1452.4</v>
      </c>
      <c r="D233" s="6">
        <f>SUM(D234:D240)</f>
        <v>1452.4</v>
      </c>
      <c r="E233" s="6">
        <f t="shared" ref="E233:F233" si="411">SUM(E234:E240)</f>
        <v>0</v>
      </c>
      <c r="F233" s="6">
        <f t="shared" si="411"/>
        <v>0</v>
      </c>
      <c r="G233" s="6">
        <v>0</v>
      </c>
      <c r="H233" s="6">
        <f t="shared" si="352"/>
        <v>316.2</v>
      </c>
      <c r="I233" s="6">
        <f>SUM(I234:I240)</f>
        <v>316.2</v>
      </c>
      <c r="J233" s="6">
        <v>0</v>
      </c>
      <c r="K233" s="6">
        <v>0</v>
      </c>
      <c r="L233" s="6">
        <v>0</v>
      </c>
      <c r="M233" s="6">
        <f t="shared" si="399"/>
        <v>21.770862021481683</v>
      </c>
      <c r="N233" s="6">
        <f t="shared" si="346"/>
        <v>1136.2</v>
      </c>
      <c r="O233" s="6">
        <f t="shared" si="400"/>
        <v>21.770862021481683</v>
      </c>
      <c r="P233" s="6">
        <f t="shared" si="347"/>
        <v>1136.2</v>
      </c>
      <c r="Q233" s="6" t="str">
        <f t="shared" si="401"/>
        <v>-</v>
      </c>
      <c r="R233" s="6">
        <f t="shared" si="348"/>
        <v>0</v>
      </c>
      <c r="S233" s="6" t="str">
        <f t="shared" si="402"/>
        <v>-</v>
      </c>
      <c r="T233" s="6">
        <f t="shared" si="349"/>
        <v>0</v>
      </c>
      <c r="U233" s="50"/>
    </row>
    <row r="234" spans="1:21" s="5" customFormat="1" ht="120" hidden="1" outlineLevel="2">
      <c r="A234" s="47"/>
      <c r="B234" s="16" t="s">
        <v>531</v>
      </c>
      <c r="C234" s="6">
        <f t="shared" si="350"/>
        <v>331.3</v>
      </c>
      <c r="D234" s="6">
        <v>331.3</v>
      </c>
      <c r="E234" s="6">
        <v>0</v>
      </c>
      <c r="F234" s="6">
        <v>0</v>
      </c>
      <c r="G234" s="6">
        <v>0</v>
      </c>
      <c r="H234" s="6">
        <f t="shared" si="352"/>
        <v>0</v>
      </c>
      <c r="I234" s="6">
        <v>0</v>
      </c>
      <c r="J234" s="6">
        <v>0</v>
      </c>
      <c r="K234" s="6">
        <v>0</v>
      </c>
      <c r="L234" s="6">
        <v>0</v>
      </c>
      <c r="M234" s="6">
        <f t="shared" si="399"/>
        <v>0</v>
      </c>
      <c r="N234" s="6">
        <f t="shared" si="346"/>
        <v>331.3</v>
      </c>
      <c r="O234" s="6">
        <f t="shared" si="400"/>
        <v>0</v>
      </c>
      <c r="P234" s="6">
        <f t="shared" si="347"/>
        <v>331.3</v>
      </c>
      <c r="Q234" s="6" t="str">
        <f t="shared" si="401"/>
        <v>-</v>
      </c>
      <c r="R234" s="6">
        <f t="shared" si="348"/>
        <v>0</v>
      </c>
      <c r="S234" s="6" t="str">
        <f t="shared" si="402"/>
        <v>-</v>
      </c>
      <c r="T234" s="6">
        <f t="shared" si="349"/>
        <v>0</v>
      </c>
      <c r="U234" s="48" t="s">
        <v>696</v>
      </c>
    </row>
    <row r="235" spans="1:21" s="5" customFormat="1" ht="68.25" hidden="1" customHeight="1" outlineLevel="2">
      <c r="A235" s="47"/>
      <c r="B235" s="16" t="s">
        <v>532</v>
      </c>
      <c r="C235" s="6">
        <f t="shared" si="350"/>
        <v>250</v>
      </c>
      <c r="D235" s="6">
        <v>250</v>
      </c>
      <c r="E235" s="6">
        <v>0</v>
      </c>
      <c r="F235" s="6">
        <v>0</v>
      </c>
      <c r="G235" s="6">
        <v>0</v>
      </c>
      <c r="H235" s="6">
        <f t="shared" si="352"/>
        <v>0</v>
      </c>
      <c r="I235" s="6">
        <v>0</v>
      </c>
      <c r="J235" s="6">
        <v>0</v>
      </c>
      <c r="K235" s="6">
        <v>0</v>
      </c>
      <c r="L235" s="6">
        <v>0</v>
      </c>
      <c r="M235" s="6">
        <f t="shared" si="399"/>
        <v>0</v>
      </c>
      <c r="N235" s="6">
        <f t="shared" si="346"/>
        <v>250</v>
      </c>
      <c r="O235" s="6">
        <f t="shared" si="400"/>
        <v>0</v>
      </c>
      <c r="P235" s="6">
        <f t="shared" si="347"/>
        <v>250</v>
      </c>
      <c r="Q235" s="6" t="str">
        <f t="shared" si="401"/>
        <v>-</v>
      </c>
      <c r="R235" s="6">
        <f t="shared" si="348"/>
        <v>0</v>
      </c>
      <c r="S235" s="6" t="str">
        <f t="shared" si="402"/>
        <v>-</v>
      </c>
      <c r="T235" s="6">
        <f t="shared" si="349"/>
        <v>0</v>
      </c>
      <c r="U235" s="48" t="s">
        <v>697</v>
      </c>
    </row>
    <row r="236" spans="1:21" s="5" customFormat="1" ht="57" hidden="1" customHeight="1" outlineLevel="2">
      <c r="A236" s="49"/>
      <c r="B236" s="16" t="s">
        <v>533</v>
      </c>
      <c r="C236" s="6">
        <f t="shared" si="350"/>
        <v>499.2</v>
      </c>
      <c r="D236" s="6">
        <v>499.2</v>
      </c>
      <c r="E236" s="6">
        <v>0</v>
      </c>
      <c r="F236" s="6">
        <v>0</v>
      </c>
      <c r="G236" s="6">
        <v>0</v>
      </c>
      <c r="H236" s="6">
        <f t="shared" si="352"/>
        <v>62.5</v>
      </c>
      <c r="I236" s="6">
        <v>62.5</v>
      </c>
      <c r="J236" s="6">
        <v>0</v>
      </c>
      <c r="K236" s="6">
        <v>0</v>
      </c>
      <c r="L236" s="6">
        <v>0</v>
      </c>
      <c r="M236" s="6">
        <f t="shared" si="399"/>
        <v>12.520032051282051</v>
      </c>
      <c r="N236" s="6">
        <f t="shared" si="346"/>
        <v>436.7</v>
      </c>
      <c r="O236" s="6">
        <f t="shared" si="400"/>
        <v>12.520032051282051</v>
      </c>
      <c r="P236" s="6">
        <f t="shared" si="347"/>
        <v>436.7</v>
      </c>
      <c r="Q236" s="6" t="str">
        <f t="shared" si="401"/>
        <v>-</v>
      </c>
      <c r="R236" s="6">
        <f t="shared" si="348"/>
        <v>0</v>
      </c>
      <c r="S236" s="6" t="str">
        <f t="shared" si="402"/>
        <v>-</v>
      </c>
      <c r="T236" s="6">
        <f t="shared" si="349"/>
        <v>0</v>
      </c>
      <c r="U236" s="48" t="s">
        <v>668</v>
      </c>
    </row>
    <row r="237" spans="1:21" s="5" customFormat="1" ht="105" hidden="1" outlineLevel="2">
      <c r="A237" s="49"/>
      <c r="B237" s="16" t="s">
        <v>282</v>
      </c>
      <c r="C237" s="6">
        <f t="shared" si="350"/>
        <v>26.9</v>
      </c>
      <c r="D237" s="6">
        <v>26.9</v>
      </c>
      <c r="E237" s="6">
        <v>0</v>
      </c>
      <c r="F237" s="6">
        <v>0</v>
      </c>
      <c r="G237" s="6">
        <v>0</v>
      </c>
      <c r="H237" s="6">
        <f t="shared" si="352"/>
        <v>0.4</v>
      </c>
      <c r="I237" s="6">
        <v>0.4</v>
      </c>
      <c r="J237" s="6">
        <v>0</v>
      </c>
      <c r="K237" s="6">
        <v>0</v>
      </c>
      <c r="L237" s="6">
        <v>0</v>
      </c>
      <c r="M237" s="6">
        <f t="shared" si="399"/>
        <v>1.4869888475836432</v>
      </c>
      <c r="N237" s="6">
        <f t="shared" si="346"/>
        <v>26.5</v>
      </c>
      <c r="O237" s="6">
        <f t="shared" si="400"/>
        <v>1.4869888475836432</v>
      </c>
      <c r="P237" s="6">
        <f t="shared" si="347"/>
        <v>26.5</v>
      </c>
      <c r="Q237" s="6" t="str">
        <f t="shared" si="401"/>
        <v>-</v>
      </c>
      <c r="R237" s="6">
        <f t="shared" si="348"/>
        <v>0</v>
      </c>
      <c r="S237" s="6" t="str">
        <f t="shared" si="402"/>
        <v>-</v>
      </c>
      <c r="T237" s="6">
        <f t="shared" si="349"/>
        <v>0</v>
      </c>
      <c r="U237" s="48" t="s">
        <v>698</v>
      </c>
    </row>
    <row r="238" spans="1:21" s="5" customFormat="1" ht="113.25" hidden="1" customHeight="1" outlineLevel="2">
      <c r="A238" s="49"/>
      <c r="B238" s="16" t="s">
        <v>534</v>
      </c>
      <c r="C238" s="6">
        <f t="shared" si="350"/>
        <v>70</v>
      </c>
      <c r="D238" s="6">
        <v>70</v>
      </c>
      <c r="E238" s="6">
        <v>0</v>
      </c>
      <c r="F238" s="6">
        <v>0</v>
      </c>
      <c r="G238" s="6">
        <v>0</v>
      </c>
      <c r="H238" s="6">
        <f t="shared" si="352"/>
        <v>28.3</v>
      </c>
      <c r="I238" s="6">
        <v>28.3</v>
      </c>
      <c r="J238" s="6">
        <v>0</v>
      </c>
      <c r="K238" s="6">
        <v>0</v>
      </c>
      <c r="L238" s="6">
        <v>0</v>
      </c>
      <c r="M238" s="6">
        <f t="shared" si="399"/>
        <v>40.428571428571431</v>
      </c>
      <c r="N238" s="6">
        <f t="shared" si="346"/>
        <v>41.7</v>
      </c>
      <c r="O238" s="6">
        <f t="shared" si="400"/>
        <v>40.428571428571431</v>
      </c>
      <c r="P238" s="6">
        <f>D238-I238</f>
        <v>41.7</v>
      </c>
      <c r="Q238" s="6" t="str">
        <f t="shared" si="401"/>
        <v>-</v>
      </c>
      <c r="R238" s="6">
        <f t="shared" si="348"/>
        <v>0</v>
      </c>
      <c r="S238" s="6" t="str">
        <f t="shared" si="402"/>
        <v>-</v>
      </c>
      <c r="T238" s="6">
        <f t="shared" si="349"/>
        <v>0</v>
      </c>
      <c r="U238" s="48" t="s">
        <v>699</v>
      </c>
    </row>
    <row r="239" spans="1:21" s="5" customFormat="1" ht="25.5" hidden="1" outlineLevel="2">
      <c r="A239" s="49"/>
      <c r="B239" s="52" t="s">
        <v>535</v>
      </c>
      <c r="C239" s="6">
        <f t="shared" si="350"/>
        <v>150</v>
      </c>
      <c r="D239" s="6">
        <v>150</v>
      </c>
      <c r="E239" s="6">
        <v>0</v>
      </c>
      <c r="F239" s="6">
        <v>0</v>
      </c>
      <c r="G239" s="6"/>
      <c r="H239" s="6">
        <f t="shared" si="352"/>
        <v>150</v>
      </c>
      <c r="I239" s="6">
        <v>150</v>
      </c>
      <c r="J239" s="6">
        <v>0</v>
      </c>
      <c r="K239" s="6">
        <v>0</v>
      </c>
      <c r="L239" s="6"/>
      <c r="M239" s="6">
        <f t="shared" si="399"/>
        <v>100</v>
      </c>
      <c r="N239" s="6">
        <f t="shared" si="346"/>
        <v>0</v>
      </c>
      <c r="O239" s="6">
        <f t="shared" si="400"/>
        <v>100</v>
      </c>
      <c r="P239" s="6">
        <f>D239-I239</f>
        <v>0</v>
      </c>
      <c r="Q239" s="6" t="str">
        <f t="shared" si="401"/>
        <v>-</v>
      </c>
      <c r="R239" s="6">
        <f t="shared" si="348"/>
        <v>0</v>
      </c>
      <c r="S239" s="6" t="str">
        <f t="shared" si="402"/>
        <v>-</v>
      </c>
      <c r="T239" s="6">
        <f t="shared" si="349"/>
        <v>0</v>
      </c>
      <c r="U239" s="48"/>
    </row>
    <row r="240" spans="1:21" s="5" customFormat="1" ht="30" hidden="1" outlineLevel="2">
      <c r="A240" s="49"/>
      <c r="B240" s="48" t="s">
        <v>536</v>
      </c>
      <c r="C240" s="6">
        <f t="shared" si="350"/>
        <v>125</v>
      </c>
      <c r="D240" s="6">
        <v>125</v>
      </c>
      <c r="E240" s="6">
        <v>0</v>
      </c>
      <c r="F240" s="6">
        <v>0</v>
      </c>
      <c r="G240" s="6"/>
      <c r="H240" s="6">
        <f t="shared" si="352"/>
        <v>75</v>
      </c>
      <c r="I240" s="6">
        <v>75</v>
      </c>
      <c r="J240" s="6">
        <v>0</v>
      </c>
      <c r="K240" s="6">
        <v>0</v>
      </c>
      <c r="L240" s="6"/>
      <c r="M240" s="6">
        <f t="shared" si="399"/>
        <v>60</v>
      </c>
      <c r="N240" s="6">
        <f t="shared" si="346"/>
        <v>50</v>
      </c>
      <c r="O240" s="6">
        <f t="shared" si="400"/>
        <v>60</v>
      </c>
      <c r="P240" s="6">
        <f t="shared" si="347"/>
        <v>50</v>
      </c>
      <c r="Q240" s="6" t="str">
        <f t="shared" si="401"/>
        <v>-</v>
      </c>
      <c r="R240" s="6">
        <f t="shared" si="348"/>
        <v>0</v>
      </c>
      <c r="S240" s="6" t="str">
        <f t="shared" si="402"/>
        <v>-</v>
      </c>
      <c r="T240" s="6">
        <f t="shared" si="349"/>
        <v>0</v>
      </c>
      <c r="U240" s="48"/>
    </row>
    <row r="241" spans="1:21" s="3" customFormat="1" ht="40.5" collapsed="1">
      <c r="A241" s="7">
        <v>16</v>
      </c>
      <c r="B241" s="1" t="s">
        <v>67</v>
      </c>
      <c r="C241" s="2">
        <f t="shared" si="350"/>
        <v>31100.100000000002</v>
      </c>
      <c r="D241" s="2">
        <f>D242+D245+D246</f>
        <v>31100.100000000002</v>
      </c>
      <c r="E241" s="2">
        <f t="shared" ref="E241:F241" si="412">E242+E245+E246</f>
        <v>0</v>
      </c>
      <c r="F241" s="2">
        <f t="shared" si="412"/>
        <v>0</v>
      </c>
      <c r="G241" s="2">
        <f>SUM(G242:G246)</f>
        <v>0</v>
      </c>
      <c r="H241" s="2">
        <f t="shared" si="352"/>
        <v>15863.599999999999</v>
      </c>
      <c r="I241" s="2">
        <f>I242+I245+I246</f>
        <v>15863.599999999999</v>
      </c>
      <c r="J241" s="2">
        <f t="shared" ref="J241:K241" si="413">J242+J245+J246</f>
        <v>0</v>
      </c>
      <c r="K241" s="2">
        <f t="shared" si="413"/>
        <v>0</v>
      </c>
      <c r="L241" s="2">
        <f>SUM(L242:L246)</f>
        <v>0</v>
      </c>
      <c r="M241" s="2">
        <f t="shared" si="399"/>
        <v>51.008196115125024</v>
      </c>
      <c r="N241" s="2">
        <f t="shared" si="346"/>
        <v>15236.500000000004</v>
      </c>
      <c r="O241" s="2">
        <f t="shared" si="400"/>
        <v>51.008196115125024</v>
      </c>
      <c r="P241" s="2">
        <f t="shared" si="347"/>
        <v>15236.500000000004</v>
      </c>
      <c r="Q241" s="2" t="str">
        <f t="shared" si="401"/>
        <v>-</v>
      </c>
      <c r="R241" s="2">
        <f t="shared" si="348"/>
        <v>0</v>
      </c>
      <c r="S241" s="2" t="str">
        <f t="shared" si="402"/>
        <v>-</v>
      </c>
      <c r="T241" s="2">
        <f t="shared" si="349"/>
        <v>0</v>
      </c>
      <c r="U241" s="53"/>
    </row>
    <row r="242" spans="1:21" s="5" customFormat="1" ht="50.25" hidden="1" customHeight="1" outlineLevel="1">
      <c r="A242" s="250"/>
      <c r="B242" s="248" t="s">
        <v>812</v>
      </c>
      <c r="C242" s="6">
        <f t="shared" si="350"/>
        <v>14126.7</v>
      </c>
      <c r="D242" s="6">
        <f>D243+D244</f>
        <v>14126.7</v>
      </c>
      <c r="E242" s="6">
        <f t="shared" ref="E242:F242" si="414">E243+E244</f>
        <v>0</v>
      </c>
      <c r="F242" s="6">
        <f t="shared" si="414"/>
        <v>0</v>
      </c>
      <c r="G242" s="6">
        <v>0</v>
      </c>
      <c r="H242" s="6">
        <f t="shared" si="352"/>
        <v>6063.8</v>
      </c>
      <c r="I242" s="6">
        <f>I243+I244</f>
        <v>6063.8</v>
      </c>
      <c r="J242" s="6">
        <f>J243+J244</f>
        <v>0</v>
      </c>
      <c r="K242" s="6">
        <f>K243+K244</f>
        <v>0</v>
      </c>
      <c r="L242" s="6">
        <v>0</v>
      </c>
      <c r="M242" s="6">
        <f t="shared" si="399"/>
        <v>42.924391400680975</v>
      </c>
      <c r="N242" s="6">
        <f t="shared" si="346"/>
        <v>8062.9000000000005</v>
      </c>
      <c r="O242" s="6">
        <f t="shared" si="400"/>
        <v>42.924391400680975</v>
      </c>
      <c r="P242" s="6">
        <f t="shared" si="347"/>
        <v>8062.9000000000005</v>
      </c>
      <c r="Q242" s="6" t="str">
        <f>IFERROR(J242/E242*100,"-")</f>
        <v>-</v>
      </c>
      <c r="R242" s="6">
        <f t="shared" si="348"/>
        <v>0</v>
      </c>
      <c r="S242" s="6" t="str">
        <f t="shared" si="402"/>
        <v>-</v>
      </c>
      <c r="T242" s="6">
        <f t="shared" si="349"/>
        <v>0</v>
      </c>
      <c r="U242" s="249"/>
    </row>
    <row r="243" spans="1:21" s="5" customFormat="1" ht="33" hidden="1" customHeight="1" outlineLevel="2">
      <c r="A243" s="247"/>
      <c r="B243" s="248" t="s">
        <v>547</v>
      </c>
      <c r="C243" s="6">
        <f t="shared" si="350"/>
        <v>10424.1</v>
      </c>
      <c r="D243" s="6">
        <v>10424.1</v>
      </c>
      <c r="E243" s="6">
        <v>0</v>
      </c>
      <c r="F243" s="6">
        <v>0</v>
      </c>
      <c r="G243" s="6">
        <v>0</v>
      </c>
      <c r="H243" s="6">
        <f t="shared" si="352"/>
        <v>4306.6000000000004</v>
      </c>
      <c r="I243" s="6">
        <v>4306.6000000000004</v>
      </c>
      <c r="J243" s="6">
        <v>0</v>
      </c>
      <c r="K243" s="6">
        <v>0</v>
      </c>
      <c r="L243" s="6">
        <v>0</v>
      </c>
      <c r="M243" s="6">
        <f t="shared" si="399"/>
        <v>41.313878416362087</v>
      </c>
      <c r="N243" s="6">
        <f t="shared" si="346"/>
        <v>6117.5</v>
      </c>
      <c r="O243" s="6">
        <f t="shared" si="400"/>
        <v>41.313878416362087</v>
      </c>
      <c r="P243" s="6">
        <f t="shared" si="347"/>
        <v>6117.5</v>
      </c>
      <c r="Q243" s="6" t="str">
        <f t="shared" si="401"/>
        <v>-</v>
      </c>
      <c r="R243" s="6">
        <f t="shared" si="348"/>
        <v>0</v>
      </c>
      <c r="S243" s="6" t="str">
        <f t="shared" si="402"/>
        <v>-</v>
      </c>
      <c r="T243" s="6">
        <f t="shared" si="349"/>
        <v>0</v>
      </c>
      <c r="U243" s="249"/>
    </row>
    <row r="244" spans="1:21" s="5" customFormat="1" ht="75" hidden="1" outlineLevel="2">
      <c r="A244" s="250"/>
      <c r="B244" s="248" t="s">
        <v>49</v>
      </c>
      <c r="C244" s="6">
        <f t="shared" si="350"/>
        <v>3702.6</v>
      </c>
      <c r="D244" s="6">
        <v>3702.6</v>
      </c>
      <c r="E244" s="6">
        <v>0</v>
      </c>
      <c r="F244" s="6">
        <v>0</v>
      </c>
      <c r="G244" s="6">
        <v>0</v>
      </c>
      <c r="H244" s="6">
        <f t="shared" si="352"/>
        <v>1757.2</v>
      </c>
      <c r="I244" s="6">
        <v>1757.2</v>
      </c>
      <c r="J244" s="6">
        <v>0</v>
      </c>
      <c r="K244" s="6">
        <v>0</v>
      </c>
      <c r="L244" s="6">
        <v>0</v>
      </c>
      <c r="M244" s="6">
        <f t="shared" si="399"/>
        <v>47.458542645708427</v>
      </c>
      <c r="N244" s="6">
        <f t="shared" si="346"/>
        <v>1945.3999999999999</v>
      </c>
      <c r="O244" s="6">
        <f t="shared" si="400"/>
        <v>47.458542645708427</v>
      </c>
      <c r="P244" s="6">
        <f t="shared" si="347"/>
        <v>1945.3999999999999</v>
      </c>
      <c r="Q244" s="6" t="str">
        <f t="shared" si="401"/>
        <v>-</v>
      </c>
      <c r="R244" s="6">
        <f t="shared" si="348"/>
        <v>0</v>
      </c>
      <c r="S244" s="6" t="str">
        <f t="shared" si="402"/>
        <v>-</v>
      </c>
      <c r="T244" s="6">
        <f t="shared" si="349"/>
        <v>0</v>
      </c>
      <c r="U244" s="48" t="s">
        <v>623</v>
      </c>
    </row>
    <row r="245" spans="1:21" s="5" customFormat="1" ht="55.5" hidden="1" customHeight="1" outlineLevel="1">
      <c r="A245" s="250"/>
      <c r="B245" s="248" t="s">
        <v>810</v>
      </c>
      <c r="C245" s="6">
        <f t="shared" si="350"/>
        <v>200</v>
      </c>
      <c r="D245" s="6">
        <v>200</v>
      </c>
      <c r="E245" s="6">
        <v>0</v>
      </c>
      <c r="F245" s="6">
        <v>0</v>
      </c>
      <c r="G245" s="6"/>
      <c r="H245" s="6">
        <f t="shared" si="352"/>
        <v>0</v>
      </c>
      <c r="I245" s="6">
        <v>0</v>
      </c>
      <c r="J245" s="6">
        <v>0</v>
      </c>
      <c r="K245" s="6">
        <v>0</v>
      </c>
      <c r="L245" s="6"/>
      <c r="M245" s="6">
        <f t="shared" si="399"/>
        <v>0</v>
      </c>
      <c r="N245" s="6">
        <f t="shared" si="346"/>
        <v>200</v>
      </c>
      <c r="O245" s="6">
        <f t="shared" si="400"/>
        <v>0</v>
      </c>
      <c r="P245" s="6">
        <f t="shared" si="347"/>
        <v>200</v>
      </c>
      <c r="Q245" s="6" t="str">
        <f t="shared" si="401"/>
        <v>-</v>
      </c>
      <c r="R245" s="6">
        <f t="shared" si="348"/>
        <v>0</v>
      </c>
      <c r="S245" s="6" t="str">
        <f t="shared" si="402"/>
        <v>-</v>
      </c>
      <c r="T245" s="6">
        <f t="shared" si="349"/>
        <v>0</v>
      </c>
      <c r="U245" s="48" t="s">
        <v>621</v>
      </c>
    </row>
    <row r="246" spans="1:21" s="5" customFormat="1" ht="90" hidden="1" outlineLevel="1">
      <c r="A246" s="250"/>
      <c r="B246" s="248" t="s">
        <v>811</v>
      </c>
      <c r="C246" s="6">
        <f t="shared" si="350"/>
        <v>16773.400000000001</v>
      </c>
      <c r="D246" s="6">
        <v>16773.400000000001</v>
      </c>
      <c r="E246" s="6">
        <v>0</v>
      </c>
      <c r="F246" s="6">
        <v>0</v>
      </c>
      <c r="G246" s="6">
        <v>0</v>
      </c>
      <c r="H246" s="6">
        <f t="shared" si="352"/>
        <v>9799.7999999999993</v>
      </c>
      <c r="I246" s="6">
        <v>9799.7999999999993</v>
      </c>
      <c r="J246" s="6">
        <v>0</v>
      </c>
      <c r="K246" s="6">
        <v>0</v>
      </c>
      <c r="L246" s="6">
        <v>0</v>
      </c>
      <c r="M246" s="6">
        <f t="shared" si="399"/>
        <v>58.424648550681425</v>
      </c>
      <c r="N246" s="6">
        <f t="shared" si="346"/>
        <v>6973.6000000000022</v>
      </c>
      <c r="O246" s="6">
        <f t="shared" si="400"/>
        <v>58.424648550681425</v>
      </c>
      <c r="P246" s="6">
        <f t="shared" si="347"/>
        <v>6973.6000000000022</v>
      </c>
      <c r="Q246" s="6" t="str">
        <f t="shared" si="401"/>
        <v>-</v>
      </c>
      <c r="R246" s="6">
        <f t="shared" si="348"/>
        <v>0</v>
      </c>
      <c r="S246" s="6" t="str">
        <f t="shared" si="402"/>
        <v>-</v>
      </c>
      <c r="T246" s="6">
        <f t="shared" si="349"/>
        <v>0</v>
      </c>
      <c r="U246" s="249" t="s">
        <v>622</v>
      </c>
    </row>
    <row r="247" spans="1:21" s="3" customFormat="1" ht="32.25" customHeight="1" collapsed="1">
      <c r="A247" s="7">
        <v>17</v>
      </c>
      <c r="B247" s="1" t="s">
        <v>50</v>
      </c>
      <c r="C247" s="2">
        <f t="shared" si="350"/>
        <v>10042.800000000001</v>
      </c>
      <c r="D247" s="2">
        <f>D248</f>
        <v>1132.5999999999999</v>
      </c>
      <c r="E247" s="2">
        <f t="shared" ref="E247:F247" si="415">E248</f>
        <v>8910.2000000000007</v>
      </c>
      <c r="F247" s="2">
        <f t="shared" si="415"/>
        <v>0</v>
      </c>
      <c r="G247" s="2">
        <f>SUM(G249:G250)</f>
        <v>0</v>
      </c>
      <c r="H247" s="2">
        <f t="shared" si="352"/>
        <v>9555.2000000000007</v>
      </c>
      <c r="I247" s="2">
        <f>I248</f>
        <v>645</v>
      </c>
      <c r="J247" s="2">
        <f t="shared" ref="J247:K247" si="416">J248</f>
        <v>8910.2000000000007</v>
      </c>
      <c r="K247" s="2">
        <f t="shared" si="416"/>
        <v>0</v>
      </c>
      <c r="L247" s="2">
        <f>SUM(L249:L250)</f>
        <v>0</v>
      </c>
      <c r="M247" s="2">
        <f t="shared" si="399"/>
        <v>95.14478034014418</v>
      </c>
      <c r="N247" s="2">
        <f t="shared" si="346"/>
        <v>487.60000000000036</v>
      </c>
      <c r="O247" s="2">
        <f t="shared" si="400"/>
        <v>56.9486138089352</v>
      </c>
      <c r="P247" s="2">
        <f t="shared" si="347"/>
        <v>487.59999999999991</v>
      </c>
      <c r="Q247" s="2">
        <f t="shared" si="401"/>
        <v>100</v>
      </c>
      <c r="R247" s="2">
        <f t="shared" si="348"/>
        <v>0</v>
      </c>
      <c r="S247" s="2" t="str">
        <f t="shared" si="402"/>
        <v>-</v>
      </c>
      <c r="T247" s="2">
        <f t="shared" si="349"/>
        <v>0</v>
      </c>
      <c r="U247" s="53" t="s">
        <v>688</v>
      </c>
    </row>
    <row r="248" spans="1:21" s="5" customFormat="1" ht="41.25" hidden="1" customHeight="1" outlineLevel="1">
      <c r="A248" s="175"/>
      <c r="B248" s="16" t="s">
        <v>856</v>
      </c>
      <c r="C248" s="6">
        <f t="shared" si="350"/>
        <v>10042.800000000001</v>
      </c>
      <c r="D248" s="6">
        <f>D249+D250</f>
        <v>1132.5999999999999</v>
      </c>
      <c r="E248" s="6">
        <f t="shared" ref="E248:F248" si="417">E249+E250</f>
        <v>8910.2000000000007</v>
      </c>
      <c r="F248" s="6">
        <f t="shared" si="417"/>
        <v>0</v>
      </c>
      <c r="G248" s="6"/>
      <c r="H248" s="6">
        <f t="shared" si="352"/>
        <v>9555.2000000000007</v>
      </c>
      <c r="I248" s="6">
        <f>I249+I250</f>
        <v>645</v>
      </c>
      <c r="J248" s="6">
        <f t="shared" ref="J248:K248" si="418">J249+J250</f>
        <v>8910.2000000000007</v>
      </c>
      <c r="K248" s="6">
        <f t="shared" si="418"/>
        <v>0</v>
      </c>
      <c r="L248" s="6"/>
      <c r="M248" s="6">
        <f t="shared" si="399"/>
        <v>95.14478034014418</v>
      </c>
      <c r="N248" s="6">
        <f t="shared" si="346"/>
        <v>487.60000000000036</v>
      </c>
      <c r="O248" s="6">
        <f t="shared" si="400"/>
        <v>56.9486138089352</v>
      </c>
      <c r="P248" s="6">
        <f t="shared" si="347"/>
        <v>487.59999999999991</v>
      </c>
      <c r="Q248" s="6">
        <f t="shared" si="401"/>
        <v>100</v>
      </c>
      <c r="R248" s="6">
        <f t="shared" si="348"/>
        <v>0</v>
      </c>
      <c r="S248" s="6" t="str">
        <f t="shared" si="402"/>
        <v>-</v>
      </c>
      <c r="T248" s="6">
        <f t="shared" si="349"/>
        <v>0</v>
      </c>
      <c r="U248" s="48"/>
    </row>
    <row r="249" spans="1:21" s="5" customFormat="1" ht="31.5" hidden="1" customHeight="1" outlineLevel="1">
      <c r="A249" s="175"/>
      <c r="B249" s="16" t="s">
        <v>524</v>
      </c>
      <c r="C249" s="6">
        <f t="shared" si="350"/>
        <v>352</v>
      </c>
      <c r="D249" s="6">
        <v>352</v>
      </c>
      <c r="E249" s="6">
        <v>0</v>
      </c>
      <c r="F249" s="6">
        <v>0</v>
      </c>
      <c r="G249" s="6">
        <v>0</v>
      </c>
      <c r="H249" s="6">
        <f t="shared" si="352"/>
        <v>176</v>
      </c>
      <c r="I249" s="6">
        <v>176</v>
      </c>
      <c r="J249" s="6">
        <v>0</v>
      </c>
      <c r="K249" s="6">
        <v>0</v>
      </c>
      <c r="L249" s="6">
        <v>0</v>
      </c>
      <c r="M249" s="6">
        <f t="shared" si="399"/>
        <v>50</v>
      </c>
      <c r="N249" s="6">
        <f t="shared" si="346"/>
        <v>176</v>
      </c>
      <c r="O249" s="6">
        <f t="shared" si="400"/>
        <v>50</v>
      </c>
      <c r="P249" s="6">
        <f t="shared" si="347"/>
        <v>176</v>
      </c>
      <c r="Q249" s="6" t="str">
        <f t="shared" si="401"/>
        <v>-</v>
      </c>
      <c r="R249" s="6">
        <f t="shared" si="348"/>
        <v>0</v>
      </c>
      <c r="S249" s="6" t="str">
        <f t="shared" si="402"/>
        <v>-</v>
      </c>
      <c r="T249" s="6">
        <f t="shared" si="349"/>
        <v>0</v>
      </c>
      <c r="U249" s="48"/>
    </row>
    <row r="250" spans="1:21" s="5" customFormat="1" ht="15.75" hidden="1" outlineLevel="1">
      <c r="A250" s="175"/>
      <c r="B250" s="16" t="s">
        <v>719</v>
      </c>
      <c r="C250" s="6">
        <f t="shared" si="350"/>
        <v>9690.8000000000011</v>
      </c>
      <c r="D250" s="6">
        <v>780.6</v>
      </c>
      <c r="E250" s="6">
        <v>8910.2000000000007</v>
      </c>
      <c r="F250" s="6">
        <v>0</v>
      </c>
      <c r="G250" s="6">
        <v>0</v>
      </c>
      <c r="H250" s="6">
        <f t="shared" si="352"/>
        <v>9379.2000000000007</v>
      </c>
      <c r="I250" s="6">
        <v>469</v>
      </c>
      <c r="J250" s="6">
        <v>8910.2000000000007</v>
      </c>
      <c r="K250" s="6">
        <v>0</v>
      </c>
      <c r="L250" s="6">
        <v>0</v>
      </c>
      <c r="M250" s="6">
        <f t="shared" si="399"/>
        <v>96.784579188508687</v>
      </c>
      <c r="N250" s="6">
        <f t="shared" si="346"/>
        <v>311.60000000000036</v>
      </c>
      <c r="O250" s="6">
        <f t="shared" si="400"/>
        <v>60.081988214194205</v>
      </c>
      <c r="P250" s="6">
        <f t="shared" si="347"/>
        <v>311.60000000000002</v>
      </c>
      <c r="Q250" s="6">
        <f t="shared" si="401"/>
        <v>100</v>
      </c>
      <c r="R250" s="6">
        <f t="shared" si="348"/>
        <v>0</v>
      </c>
      <c r="S250" s="6" t="str">
        <f t="shared" si="402"/>
        <v>-</v>
      </c>
      <c r="T250" s="6">
        <f t="shared" si="349"/>
        <v>0</v>
      </c>
      <c r="U250" s="48"/>
    </row>
    <row r="251" spans="1:21" s="3" customFormat="1" ht="29.25" customHeight="1" collapsed="1">
      <c r="A251" s="7">
        <v>18</v>
      </c>
      <c r="B251" s="1" t="s">
        <v>57</v>
      </c>
      <c r="C251" s="2">
        <f t="shared" si="350"/>
        <v>115665</v>
      </c>
      <c r="D251" s="2">
        <f>D252+D257+D264</f>
        <v>97740.400000000009</v>
      </c>
      <c r="E251" s="2">
        <f t="shared" ref="E251:F251" si="419">E252+E257+E264</f>
        <v>17924.599999999999</v>
      </c>
      <c r="F251" s="2">
        <f t="shared" si="419"/>
        <v>0</v>
      </c>
      <c r="G251" s="2">
        <f>G252+G257+G264</f>
        <v>-2</v>
      </c>
      <c r="H251" s="2">
        <f t="shared" si="352"/>
        <v>54722.2</v>
      </c>
      <c r="I251" s="2">
        <f>I252+I257+I264</f>
        <v>42824.4</v>
      </c>
      <c r="J251" s="2">
        <f t="shared" ref="J251:K251" si="420">J252+J257+J264</f>
        <v>11897.8</v>
      </c>
      <c r="K251" s="2">
        <f t="shared" si="420"/>
        <v>0</v>
      </c>
      <c r="L251" s="2">
        <f>L252+L257+L264</f>
        <v>0</v>
      </c>
      <c r="M251" s="2">
        <f>IFERROR(H251/C251*100,"-")</f>
        <v>47.310941079842642</v>
      </c>
      <c r="N251" s="2">
        <f t="shared" si="346"/>
        <v>60942.8</v>
      </c>
      <c r="O251" s="2">
        <f t="shared" si="400"/>
        <v>43.814430880168281</v>
      </c>
      <c r="P251" s="2">
        <f t="shared" si="347"/>
        <v>54916.000000000007</v>
      </c>
      <c r="Q251" s="2">
        <f t="shared" si="401"/>
        <v>66.376934492262023</v>
      </c>
      <c r="R251" s="2">
        <f t="shared" si="348"/>
        <v>6026.7999999999993</v>
      </c>
      <c r="S251" s="2" t="str">
        <f t="shared" si="402"/>
        <v>-</v>
      </c>
      <c r="T251" s="2">
        <f t="shared" si="349"/>
        <v>0</v>
      </c>
      <c r="U251" s="53"/>
    </row>
    <row r="252" spans="1:21" s="5" customFormat="1" ht="38.25" hidden="1" outlineLevel="1" collapsed="1">
      <c r="A252" s="334"/>
      <c r="B252" s="156" t="s">
        <v>51</v>
      </c>
      <c r="C252" s="153">
        <f t="shared" si="350"/>
        <v>24405.699999999997</v>
      </c>
      <c r="D252" s="335">
        <f>D253</f>
        <v>6481.1</v>
      </c>
      <c r="E252" s="335">
        <f t="shared" ref="E252:G252" si="421">E253</f>
        <v>17924.599999999999</v>
      </c>
      <c r="F252" s="335">
        <f t="shared" si="421"/>
        <v>0</v>
      </c>
      <c r="G252" s="335">
        <f t="shared" si="421"/>
        <v>0</v>
      </c>
      <c r="H252" s="153">
        <f t="shared" si="352"/>
        <v>12524</v>
      </c>
      <c r="I252" s="335">
        <f>I253</f>
        <v>626.20000000000005</v>
      </c>
      <c r="J252" s="335">
        <f t="shared" ref="J252:K252" si="422">J253</f>
        <v>11897.8</v>
      </c>
      <c r="K252" s="335">
        <f t="shared" si="422"/>
        <v>0</v>
      </c>
      <c r="L252" s="335">
        <f t="shared" ref="L252" si="423">L253+L256</f>
        <v>0</v>
      </c>
      <c r="M252" s="335">
        <f t="shared" si="399"/>
        <v>51.315881126130378</v>
      </c>
      <c r="N252" s="335">
        <f t="shared" si="346"/>
        <v>11881.699999999997</v>
      </c>
      <c r="O252" s="335">
        <f t="shared" si="400"/>
        <v>9.6619401027603349</v>
      </c>
      <c r="P252" s="335">
        <f t="shared" si="347"/>
        <v>5854.9000000000005</v>
      </c>
      <c r="Q252" s="335">
        <f t="shared" si="401"/>
        <v>66.376934492262023</v>
      </c>
      <c r="R252" s="335">
        <f t="shared" si="348"/>
        <v>6026.7999999999993</v>
      </c>
      <c r="S252" s="335" t="str">
        <f t="shared" si="402"/>
        <v>-</v>
      </c>
      <c r="T252" s="335">
        <f t="shared" si="349"/>
        <v>0</v>
      </c>
      <c r="U252" s="48"/>
    </row>
    <row r="253" spans="1:21" s="5" customFormat="1" ht="51" hidden="1" outlineLevel="2">
      <c r="A253" s="273"/>
      <c r="B253" s="272" t="s">
        <v>866</v>
      </c>
      <c r="C253" s="6">
        <f t="shared" si="350"/>
        <v>24405.699999999997</v>
      </c>
      <c r="D253" s="262">
        <f>SUM(D254:D256)</f>
        <v>6481.1</v>
      </c>
      <c r="E253" s="262">
        <f t="shared" ref="E253:F253" si="424">SUM(E254:E256)</f>
        <v>17924.599999999999</v>
      </c>
      <c r="F253" s="262">
        <f t="shared" si="424"/>
        <v>0</v>
      </c>
      <c r="G253" s="262">
        <f t="shared" ref="G253" si="425">G254+G256</f>
        <v>0</v>
      </c>
      <c r="H253" s="153">
        <f>SUM(I253:K253)</f>
        <v>12524</v>
      </c>
      <c r="I253" s="262">
        <f>SUM(I254:I256)</f>
        <v>626.20000000000005</v>
      </c>
      <c r="J253" s="262">
        <f t="shared" ref="J253:K253" si="426">SUM(J254:J256)</f>
        <v>11897.8</v>
      </c>
      <c r="K253" s="262">
        <f t="shared" si="426"/>
        <v>0</v>
      </c>
      <c r="L253" s="262">
        <v>0</v>
      </c>
      <c r="M253" s="6">
        <f t="shared" si="399"/>
        <v>51.315881126130378</v>
      </c>
      <c r="N253" s="6">
        <f t="shared" si="346"/>
        <v>11881.699999999997</v>
      </c>
      <c r="O253" s="6">
        <f t="shared" si="400"/>
        <v>9.6619401027603349</v>
      </c>
      <c r="P253" s="6">
        <f t="shared" si="347"/>
        <v>5854.9000000000005</v>
      </c>
      <c r="Q253" s="6">
        <f>IFERROR(J253/E253*100,"-")</f>
        <v>66.376934492262023</v>
      </c>
      <c r="R253" s="6">
        <f t="shared" si="348"/>
        <v>6026.7999999999993</v>
      </c>
      <c r="S253" s="6" t="str">
        <f t="shared" si="402"/>
        <v>-</v>
      </c>
      <c r="T253" s="6">
        <f t="shared" si="349"/>
        <v>0</v>
      </c>
      <c r="U253" s="134"/>
    </row>
    <row r="254" spans="1:21" s="5" customFormat="1" ht="51" hidden="1" outlineLevel="3">
      <c r="A254" s="273"/>
      <c r="B254" s="272" t="s">
        <v>548</v>
      </c>
      <c r="C254" s="6">
        <f t="shared" si="350"/>
        <v>18868</v>
      </c>
      <c r="D254" s="262">
        <v>943.4</v>
      </c>
      <c r="E254" s="262">
        <v>17924.599999999999</v>
      </c>
      <c r="F254" s="262">
        <v>0</v>
      </c>
      <c r="G254" s="262"/>
      <c r="H254" s="6">
        <f t="shared" si="352"/>
        <v>12524</v>
      </c>
      <c r="I254" s="262">
        <v>626.20000000000005</v>
      </c>
      <c r="J254" s="262">
        <v>11897.8</v>
      </c>
      <c r="K254" s="262">
        <v>0</v>
      </c>
      <c r="L254" s="262"/>
      <c r="M254" s="6">
        <f t="shared" si="399"/>
        <v>66.376934492262023</v>
      </c>
      <c r="N254" s="6">
        <f t="shared" si="346"/>
        <v>6344</v>
      </c>
      <c r="O254" s="6">
        <f t="shared" si="400"/>
        <v>66.376934492262038</v>
      </c>
      <c r="P254" s="6">
        <f t="shared" si="347"/>
        <v>317.19999999999993</v>
      </c>
      <c r="Q254" s="6">
        <f>IFERROR(J254/E254*100,"-")</f>
        <v>66.376934492262023</v>
      </c>
      <c r="R254" s="6">
        <f t="shared" si="348"/>
        <v>6026.7999999999993</v>
      </c>
      <c r="S254" s="6" t="str">
        <f t="shared" si="402"/>
        <v>-</v>
      </c>
      <c r="T254" s="6">
        <f t="shared" si="349"/>
        <v>0</v>
      </c>
      <c r="U254" s="134"/>
    </row>
    <row r="255" spans="1:21" s="5" customFormat="1" ht="38.25" hidden="1" outlineLevel="3">
      <c r="A255" s="273"/>
      <c r="B255" s="272" t="s">
        <v>720</v>
      </c>
      <c r="C255" s="6">
        <f t="shared" si="350"/>
        <v>1922</v>
      </c>
      <c r="D255" s="262">
        <v>1922</v>
      </c>
      <c r="E255" s="262">
        <v>0</v>
      </c>
      <c r="F255" s="262">
        <v>0</v>
      </c>
      <c r="G255" s="262"/>
      <c r="H255" s="6">
        <f t="shared" si="352"/>
        <v>0</v>
      </c>
      <c r="I255" s="262">
        <v>0</v>
      </c>
      <c r="J255" s="262">
        <v>0</v>
      </c>
      <c r="K255" s="262">
        <v>0</v>
      </c>
      <c r="L255" s="262"/>
      <c r="M255" s="6">
        <f t="shared" ref="M255" si="427">IFERROR(H255/C255*100,"-")</f>
        <v>0</v>
      </c>
      <c r="N255" s="6">
        <f t="shared" ref="N255" si="428">C255-H255</f>
        <v>1922</v>
      </c>
      <c r="O255" s="6">
        <f t="shared" ref="O255" si="429">IFERROR(I255/D255*100,"-")</f>
        <v>0</v>
      </c>
      <c r="P255" s="6">
        <f t="shared" ref="P255" si="430">D255-I255</f>
        <v>1922</v>
      </c>
      <c r="Q255" s="6" t="str">
        <f>IFERROR(J255/E255*100,"-")</f>
        <v>-</v>
      </c>
      <c r="R255" s="6">
        <f t="shared" ref="R255" si="431">E255-J255</f>
        <v>0</v>
      </c>
      <c r="S255" s="6" t="str">
        <f t="shared" ref="S255" si="432">IFERROR(K255/F255*100,"-")</f>
        <v>-</v>
      </c>
      <c r="T255" s="6">
        <f t="shared" ref="T255" si="433">F255-K255</f>
        <v>0</v>
      </c>
      <c r="U255" s="134"/>
    </row>
    <row r="256" spans="1:21" s="5" customFormat="1" ht="25.5" hidden="1" outlineLevel="3">
      <c r="A256" s="273"/>
      <c r="B256" s="272" t="s">
        <v>52</v>
      </c>
      <c r="C256" s="6">
        <f t="shared" ref="C256:C276" si="434">SUM(D256:F256)</f>
        <v>3615.7</v>
      </c>
      <c r="D256" s="262">
        <v>3615.7</v>
      </c>
      <c r="E256" s="262">
        <v>0</v>
      </c>
      <c r="F256" s="262">
        <v>0</v>
      </c>
      <c r="G256" s="262">
        <v>0</v>
      </c>
      <c r="H256" s="6">
        <f t="shared" si="352"/>
        <v>0</v>
      </c>
      <c r="I256" s="262">
        <v>0</v>
      </c>
      <c r="J256" s="262">
        <v>0</v>
      </c>
      <c r="K256" s="262">
        <v>0</v>
      </c>
      <c r="L256" s="262">
        <v>0</v>
      </c>
      <c r="M256" s="6">
        <f t="shared" si="399"/>
        <v>0</v>
      </c>
      <c r="N256" s="6">
        <f t="shared" si="346"/>
        <v>3615.7</v>
      </c>
      <c r="O256" s="6">
        <f t="shared" si="400"/>
        <v>0</v>
      </c>
      <c r="P256" s="6">
        <f t="shared" si="347"/>
        <v>3615.7</v>
      </c>
      <c r="Q256" s="6" t="str">
        <f t="shared" si="401"/>
        <v>-</v>
      </c>
      <c r="R256" s="6">
        <f t="shared" si="348"/>
        <v>0</v>
      </c>
      <c r="S256" s="6" t="str">
        <f t="shared" si="402"/>
        <v>-</v>
      </c>
      <c r="T256" s="6">
        <f t="shared" si="349"/>
        <v>0</v>
      </c>
      <c r="U256" s="134"/>
    </row>
    <row r="257" spans="1:21" s="5" customFormat="1" ht="38.25" hidden="1" outlineLevel="1" collapsed="1">
      <c r="A257" s="334"/>
      <c r="B257" s="156" t="s">
        <v>53</v>
      </c>
      <c r="C257" s="153">
        <f t="shared" si="434"/>
        <v>48915.100000000006</v>
      </c>
      <c r="D257" s="335">
        <f>D258</f>
        <v>48915.100000000006</v>
      </c>
      <c r="E257" s="335">
        <f t="shared" ref="E257:F257" si="435">E258</f>
        <v>0</v>
      </c>
      <c r="F257" s="335">
        <f t="shared" si="435"/>
        <v>0</v>
      </c>
      <c r="G257" s="335">
        <f t="shared" ref="G257:L257" si="436">SUM(G259:G261)</f>
        <v>0</v>
      </c>
      <c r="H257" s="153">
        <f t="shared" ref="H257:H276" si="437">SUM(I257:K257)</f>
        <v>21491.200000000001</v>
      </c>
      <c r="I257" s="335">
        <f>I258</f>
        <v>21491.200000000001</v>
      </c>
      <c r="J257" s="335">
        <f t="shared" ref="J257:K257" si="438">J258</f>
        <v>0</v>
      </c>
      <c r="K257" s="335">
        <f t="shared" si="438"/>
        <v>0</v>
      </c>
      <c r="L257" s="335">
        <f t="shared" si="436"/>
        <v>0</v>
      </c>
      <c r="M257" s="153">
        <f t="shared" si="399"/>
        <v>43.935717191623851</v>
      </c>
      <c r="N257" s="153">
        <f t="shared" si="346"/>
        <v>27423.900000000005</v>
      </c>
      <c r="O257" s="153">
        <f t="shared" si="400"/>
        <v>43.935717191623851</v>
      </c>
      <c r="P257" s="153">
        <f t="shared" si="347"/>
        <v>27423.900000000005</v>
      </c>
      <c r="Q257" s="153" t="str">
        <f t="shared" si="401"/>
        <v>-</v>
      </c>
      <c r="R257" s="153">
        <f t="shared" si="348"/>
        <v>0</v>
      </c>
      <c r="S257" s="153" t="str">
        <f t="shared" si="402"/>
        <v>-</v>
      </c>
      <c r="T257" s="153">
        <f t="shared" si="349"/>
        <v>0</v>
      </c>
      <c r="U257" s="249"/>
    </row>
    <row r="258" spans="1:21" s="5" customFormat="1" ht="54.75" hidden="1" customHeight="1" outlineLevel="2" collapsed="1">
      <c r="A258" s="273"/>
      <c r="B258" s="272" t="s">
        <v>867</v>
      </c>
      <c r="C258" s="6">
        <f t="shared" si="434"/>
        <v>48915.100000000006</v>
      </c>
      <c r="D258" s="262">
        <f>SUM(D259:D263)</f>
        <v>48915.100000000006</v>
      </c>
      <c r="E258" s="262">
        <f t="shared" ref="E258:G258" si="439">SUM(E259:E263)</f>
        <v>0</v>
      </c>
      <c r="F258" s="262">
        <f t="shared" si="439"/>
        <v>0</v>
      </c>
      <c r="G258" s="262">
        <f t="shared" si="439"/>
        <v>0</v>
      </c>
      <c r="H258" s="6">
        <f t="shared" si="437"/>
        <v>21491.200000000001</v>
      </c>
      <c r="I258" s="262">
        <f>SUM(I259:I263)</f>
        <v>21491.200000000001</v>
      </c>
      <c r="J258" s="262">
        <f t="shared" ref="J258:K258" si="440">SUM(J259:J263)</f>
        <v>0</v>
      </c>
      <c r="K258" s="262">
        <f t="shared" si="440"/>
        <v>0</v>
      </c>
      <c r="L258" s="6"/>
      <c r="M258" s="6">
        <f t="shared" si="399"/>
        <v>43.935717191623851</v>
      </c>
      <c r="N258" s="6">
        <f t="shared" si="346"/>
        <v>27423.900000000005</v>
      </c>
      <c r="O258" s="6">
        <f t="shared" si="400"/>
        <v>43.935717191623851</v>
      </c>
      <c r="P258" s="6">
        <f t="shared" si="347"/>
        <v>27423.900000000005</v>
      </c>
      <c r="Q258" s="6" t="str">
        <f t="shared" si="401"/>
        <v>-</v>
      </c>
      <c r="R258" s="6">
        <f t="shared" si="348"/>
        <v>0</v>
      </c>
      <c r="S258" s="6" t="str">
        <f t="shared" si="402"/>
        <v>-</v>
      </c>
      <c r="T258" s="6">
        <f t="shared" si="349"/>
        <v>0</v>
      </c>
      <c r="U258" s="131" t="s">
        <v>688</v>
      </c>
    </row>
    <row r="259" spans="1:21" s="5" customFormat="1" ht="22.5" hidden="1" customHeight="1" outlineLevel="3">
      <c r="A259" s="273"/>
      <c r="B259" s="272" t="s">
        <v>54</v>
      </c>
      <c r="C259" s="6">
        <f t="shared" si="434"/>
        <v>24541.599999999999</v>
      </c>
      <c r="D259" s="262">
        <v>24541.599999999999</v>
      </c>
      <c r="E259" s="262">
        <v>0</v>
      </c>
      <c r="F259" s="262">
        <v>0</v>
      </c>
      <c r="G259" s="262">
        <v>0</v>
      </c>
      <c r="H259" s="6">
        <f t="shared" si="437"/>
        <v>13176.3</v>
      </c>
      <c r="I259" s="262">
        <v>13176.3</v>
      </c>
      <c r="J259" s="262">
        <v>0</v>
      </c>
      <c r="K259" s="6">
        <v>0</v>
      </c>
      <c r="L259" s="6"/>
      <c r="M259" s="6">
        <f t="shared" si="399"/>
        <v>53.689653486325263</v>
      </c>
      <c r="N259" s="6">
        <f t="shared" si="346"/>
        <v>11365.3</v>
      </c>
      <c r="O259" s="6">
        <f t="shared" si="400"/>
        <v>53.689653486325263</v>
      </c>
      <c r="P259" s="6">
        <f t="shared" si="347"/>
        <v>11365.3</v>
      </c>
      <c r="Q259" s="6" t="str">
        <f t="shared" si="401"/>
        <v>-</v>
      </c>
      <c r="R259" s="6">
        <f t="shared" si="348"/>
        <v>0</v>
      </c>
      <c r="S259" s="6" t="str">
        <f t="shared" si="402"/>
        <v>-</v>
      </c>
      <c r="T259" s="6">
        <f t="shared" si="349"/>
        <v>0</v>
      </c>
      <c r="U259" s="131"/>
    </row>
    <row r="260" spans="1:21" s="5" customFormat="1" ht="26.25" hidden="1" customHeight="1" outlineLevel="3">
      <c r="A260" s="273"/>
      <c r="B260" s="272" t="s">
        <v>55</v>
      </c>
      <c r="C260" s="6">
        <f t="shared" si="434"/>
        <v>18160.2</v>
      </c>
      <c r="D260" s="262">
        <v>18160.2</v>
      </c>
      <c r="E260" s="262">
        <v>0</v>
      </c>
      <c r="F260" s="262">
        <v>0</v>
      </c>
      <c r="G260" s="262">
        <v>0</v>
      </c>
      <c r="H260" s="6">
        <f t="shared" si="437"/>
        <v>6982.1</v>
      </c>
      <c r="I260" s="262">
        <v>6982.1</v>
      </c>
      <c r="J260" s="262">
        <v>0</v>
      </c>
      <c r="K260" s="6">
        <v>0</v>
      </c>
      <c r="L260" s="6"/>
      <c r="M260" s="6">
        <f t="shared" si="399"/>
        <v>38.447263796654227</v>
      </c>
      <c r="N260" s="6">
        <f t="shared" si="346"/>
        <v>11178.1</v>
      </c>
      <c r="O260" s="6">
        <f t="shared" si="400"/>
        <v>38.447263796654227</v>
      </c>
      <c r="P260" s="6">
        <f t="shared" si="347"/>
        <v>11178.1</v>
      </c>
      <c r="Q260" s="6" t="str">
        <f t="shared" si="401"/>
        <v>-</v>
      </c>
      <c r="R260" s="6">
        <f t="shared" si="348"/>
        <v>0</v>
      </c>
      <c r="S260" s="6" t="str">
        <f t="shared" si="402"/>
        <v>-</v>
      </c>
      <c r="T260" s="6">
        <f t="shared" si="349"/>
        <v>0</v>
      </c>
      <c r="U260" s="131"/>
    </row>
    <row r="261" spans="1:21" s="5" customFormat="1" ht="15.75" hidden="1" outlineLevel="3">
      <c r="A261" s="271"/>
      <c r="B261" s="272" t="s">
        <v>56</v>
      </c>
      <c r="C261" s="6">
        <f t="shared" si="434"/>
        <v>3468.6</v>
      </c>
      <c r="D261" s="262">
        <v>3468.6</v>
      </c>
      <c r="E261" s="262">
        <v>0</v>
      </c>
      <c r="F261" s="262">
        <v>0</v>
      </c>
      <c r="G261" s="262">
        <v>0</v>
      </c>
      <c r="H261" s="6">
        <f t="shared" si="437"/>
        <v>432.1</v>
      </c>
      <c r="I261" s="262">
        <v>432.1</v>
      </c>
      <c r="J261" s="262">
        <v>0</v>
      </c>
      <c r="K261" s="6">
        <v>0</v>
      </c>
      <c r="L261" s="6"/>
      <c r="M261" s="6">
        <f t="shared" si="399"/>
        <v>12.457475638586175</v>
      </c>
      <c r="N261" s="6">
        <f t="shared" si="346"/>
        <v>3036.5</v>
      </c>
      <c r="O261" s="6">
        <f t="shared" si="400"/>
        <v>12.457475638586175</v>
      </c>
      <c r="P261" s="6">
        <f t="shared" si="347"/>
        <v>3036.5</v>
      </c>
      <c r="Q261" s="6" t="str">
        <f t="shared" si="401"/>
        <v>-</v>
      </c>
      <c r="R261" s="6">
        <f t="shared" si="348"/>
        <v>0</v>
      </c>
      <c r="S261" s="6" t="str">
        <f t="shared" si="402"/>
        <v>-</v>
      </c>
      <c r="T261" s="6">
        <f t="shared" si="349"/>
        <v>0</v>
      </c>
      <c r="U261" s="131"/>
    </row>
    <row r="262" spans="1:21" s="80" customFormat="1" ht="20.25" hidden="1" customHeight="1" outlineLevel="3">
      <c r="A262" s="84"/>
      <c r="B262" s="83" t="s">
        <v>549</v>
      </c>
      <c r="C262" s="79">
        <f t="shared" ref="C262" si="441">SUM(D262:F262)</f>
        <v>1508.9</v>
      </c>
      <c r="D262" s="82">
        <v>1508.9</v>
      </c>
      <c r="E262" s="82">
        <v>0</v>
      </c>
      <c r="F262" s="82">
        <v>0</v>
      </c>
      <c r="G262" s="82"/>
      <c r="H262" s="79">
        <f t="shared" ref="H262" si="442">SUM(I262:K262)</f>
        <v>628.70000000000005</v>
      </c>
      <c r="I262" s="82">
        <v>628.70000000000005</v>
      </c>
      <c r="J262" s="82">
        <v>0</v>
      </c>
      <c r="K262" s="79">
        <v>0</v>
      </c>
      <c r="L262" s="79"/>
      <c r="M262" s="79">
        <f t="shared" ref="M262" si="443">IFERROR(H262/C262*100,"-")</f>
        <v>41.66611438796474</v>
      </c>
      <c r="N262" s="79">
        <f t="shared" ref="N262" si="444">C262-H262</f>
        <v>880.2</v>
      </c>
      <c r="O262" s="79">
        <f t="shared" ref="O262" si="445">IFERROR(I262/D262*100,"-")</f>
        <v>41.66611438796474</v>
      </c>
      <c r="P262" s="79">
        <f t="shared" ref="P262" si="446">D262-I262</f>
        <v>880.2</v>
      </c>
      <c r="Q262" s="79" t="str">
        <f t="shared" ref="Q262" si="447">IFERROR(J262/E262*100,"-")</f>
        <v>-</v>
      </c>
      <c r="R262" s="79">
        <f t="shared" ref="R262" si="448">E262-J262</f>
        <v>0</v>
      </c>
      <c r="S262" s="79" t="str">
        <f t="shared" ref="S262" si="449">IFERROR(K262/F262*100,"-")</f>
        <v>-</v>
      </c>
      <c r="T262" s="79">
        <f t="shared" ref="T262" si="450">F262-K262</f>
        <v>0</v>
      </c>
      <c r="U262" s="81"/>
    </row>
    <row r="263" spans="1:21" s="80" customFormat="1" ht="33.75" hidden="1" customHeight="1" outlineLevel="3">
      <c r="A263" s="84"/>
      <c r="B263" s="83" t="s">
        <v>550</v>
      </c>
      <c r="C263" s="79">
        <f t="shared" si="434"/>
        <v>1235.8</v>
      </c>
      <c r="D263" s="82">
        <v>1235.8</v>
      </c>
      <c r="E263" s="82">
        <v>0</v>
      </c>
      <c r="F263" s="82">
        <v>0</v>
      </c>
      <c r="G263" s="82"/>
      <c r="H263" s="79">
        <f t="shared" si="437"/>
        <v>272</v>
      </c>
      <c r="I263" s="82">
        <v>272</v>
      </c>
      <c r="J263" s="82">
        <v>0</v>
      </c>
      <c r="K263" s="79">
        <v>0</v>
      </c>
      <c r="L263" s="79"/>
      <c r="M263" s="79">
        <f t="shared" si="399"/>
        <v>22.010033986081893</v>
      </c>
      <c r="N263" s="79">
        <f t="shared" si="346"/>
        <v>963.8</v>
      </c>
      <c r="O263" s="79">
        <f t="shared" si="400"/>
        <v>22.010033986081893</v>
      </c>
      <c r="P263" s="79">
        <f t="shared" si="347"/>
        <v>963.8</v>
      </c>
      <c r="Q263" s="79" t="str">
        <f t="shared" si="401"/>
        <v>-</v>
      </c>
      <c r="R263" s="79">
        <f t="shared" si="348"/>
        <v>0</v>
      </c>
      <c r="S263" s="79" t="str">
        <f t="shared" si="402"/>
        <v>-</v>
      </c>
      <c r="T263" s="79">
        <f t="shared" si="349"/>
        <v>0</v>
      </c>
      <c r="U263" s="81"/>
    </row>
    <row r="264" spans="1:21" s="5" customFormat="1" ht="25.5" hidden="1" outlineLevel="1" collapsed="1">
      <c r="A264" s="336"/>
      <c r="B264" s="156" t="s">
        <v>551</v>
      </c>
      <c r="C264" s="153">
        <f t="shared" si="434"/>
        <v>42344.200000000004</v>
      </c>
      <c r="D264" s="335">
        <f>D265</f>
        <v>42344.200000000004</v>
      </c>
      <c r="E264" s="335">
        <f t="shared" ref="E264:F264" si="451">E265</f>
        <v>0</v>
      </c>
      <c r="F264" s="335">
        <f t="shared" si="451"/>
        <v>0</v>
      </c>
      <c r="G264" s="335">
        <f>SUM(G265:G267)</f>
        <v>-2</v>
      </c>
      <c r="H264" s="153">
        <f t="shared" si="437"/>
        <v>20707</v>
      </c>
      <c r="I264" s="335">
        <f>I265</f>
        <v>20707</v>
      </c>
      <c r="J264" s="335">
        <f t="shared" ref="J264:L264" si="452">J265</f>
        <v>0</v>
      </c>
      <c r="K264" s="335">
        <f t="shared" si="452"/>
        <v>0</v>
      </c>
      <c r="L264" s="335">
        <f t="shared" si="452"/>
        <v>0</v>
      </c>
      <c r="M264" s="335">
        <f t="shared" si="399"/>
        <v>48.901620528903599</v>
      </c>
      <c r="N264" s="335">
        <f t="shared" si="346"/>
        <v>21637.200000000004</v>
      </c>
      <c r="O264" s="335">
        <f t="shared" si="400"/>
        <v>48.901620528903599</v>
      </c>
      <c r="P264" s="335">
        <f t="shared" si="347"/>
        <v>21637.200000000004</v>
      </c>
      <c r="Q264" s="335" t="str">
        <f t="shared" si="401"/>
        <v>-</v>
      </c>
      <c r="R264" s="335">
        <f t="shared" si="348"/>
        <v>0</v>
      </c>
      <c r="S264" s="335" t="str">
        <f t="shared" si="402"/>
        <v>-</v>
      </c>
      <c r="T264" s="335">
        <f t="shared" si="349"/>
        <v>0</v>
      </c>
      <c r="U264" s="48"/>
    </row>
    <row r="265" spans="1:21" s="5" customFormat="1" ht="38.25" hidden="1" outlineLevel="2">
      <c r="A265" s="334"/>
      <c r="B265" s="272" t="s">
        <v>868</v>
      </c>
      <c r="C265" s="6">
        <f t="shared" si="434"/>
        <v>42344.200000000004</v>
      </c>
      <c r="D265" s="262">
        <f>SUM(D266:D267)</f>
        <v>42344.200000000004</v>
      </c>
      <c r="E265" s="262">
        <f t="shared" ref="E265:K265" si="453">SUM(E266:E267)</f>
        <v>0</v>
      </c>
      <c r="F265" s="262">
        <f t="shared" si="453"/>
        <v>0</v>
      </c>
      <c r="G265" s="262">
        <f t="shared" si="453"/>
        <v>-1</v>
      </c>
      <c r="H265" s="262">
        <f t="shared" ref="H265:H266" si="454">SUM(I265:K265)</f>
        <v>20707</v>
      </c>
      <c r="I265" s="262">
        <f t="shared" si="453"/>
        <v>20707</v>
      </c>
      <c r="J265" s="262">
        <f t="shared" si="453"/>
        <v>0</v>
      </c>
      <c r="K265" s="262">
        <f t="shared" si="453"/>
        <v>0</v>
      </c>
      <c r="L265" s="262">
        <v>0</v>
      </c>
      <c r="M265" s="6">
        <f t="shared" si="399"/>
        <v>48.901620528903599</v>
      </c>
      <c r="N265" s="6">
        <f t="shared" si="346"/>
        <v>21637.200000000004</v>
      </c>
      <c r="O265" s="6">
        <f t="shared" si="400"/>
        <v>48.901620528903599</v>
      </c>
      <c r="P265" s="6">
        <f t="shared" si="347"/>
        <v>21637.200000000004</v>
      </c>
      <c r="Q265" s="6" t="str">
        <f t="shared" si="401"/>
        <v>-</v>
      </c>
      <c r="R265" s="6">
        <f t="shared" si="348"/>
        <v>0</v>
      </c>
      <c r="S265" s="6" t="str">
        <f t="shared" si="402"/>
        <v>-</v>
      </c>
      <c r="T265" s="6">
        <f t="shared" si="349"/>
        <v>0</v>
      </c>
      <c r="U265" s="349" t="s">
        <v>688</v>
      </c>
    </row>
    <row r="266" spans="1:21" s="5" customFormat="1" ht="19.5" hidden="1" customHeight="1" outlineLevel="3">
      <c r="A266" s="334"/>
      <c r="B266" s="272" t="s">
        <v>552</v>
      </c>
      <c r="C266" s="6">
        <f t="shared" ref="C266" si="455">SUM(D266:F266)</f>
        <v>3714.9</v>
      </c>
      <c r="D266" s="262">
        <v>3714.9</v>
      </c>
      <c r="E266" s="262">
        <v>0</v>
      </c>
      <c r="F266" s="262">
        <v>0</v>
      </c>
      <c r="G266" s="262">
        <v>-1</v>
      </c>
      <c r="H266" s="262">
        <f t="shared" si="454"/>
        <v>1534.4</v>
      </c>
      <c r="I266" s="262">
        <v>1534.4</v>
      </c>
      <c r="J266" s="262">
        <v>0</v>
      </c>
      <c r="K266" s="262">
        <v>0</v>
      </c>
      <c r="L266" s="262">
        <v>-1</v>
      </c>
      <c r="M266" s="6">
        <f t="shared" ref="M266" si="456">IFERROR(H266/C266*100,"-")</f>
        <v>41.303938194837009</v>
      </c>
      <c r="N266" s="6">
        <f t="shared" ref="N266" si="457">C266-H266</f>
        <v>2180.5</v>
      </c>
      <c r="O266" s="6">
        <f t="shared" ref="O266" si="458">IFERROR(I266/D266*100,"-")</f>
        <v>41.303938194837009</v>
      </c>
      <c r="P266" s="6">
        <f t="shared" ref="P266" si="459">D266-I266</f>
        <v>2180.5</v>
      </c>
      <c r="Q266" s="6" t="str">
        <f t="shared" ref="Q266" si="460">IFERROR(J266/E266*100,"-")</f>
        <v>-</v>
      </c>
      <c r="R266" s="6">
        <f t="shared" ref="R266" si="461">E266-J266</f>
        <v>0</v>
      </c>
      <c r="S266" s="6" t="str">
        <f t="shared" ref="S266" si="462">IFERROR(K266/F266*100,"-")</f>
        <v>-</v>
      </c>
      <c r="T266" s="6">
        <f t="shared" ref="T266" si="463">F266-K266</f>
        <v>0</v>
      </c>
      <c r="U266" s="350"/>
    </row>
    <row r="267" spans="1:21" s="5" customFormat="1" ht="23.25" hidden="1" customHeight="1" outlineLevel="3">
      <c r="A267" s="334"/>
      <c r="B267" s="272" t="s">
        <v>553</v>
      </c>
      <c r="C267" s="6">
        <f t="shared" si="434"/>
        <v>38629.300000000003</v>
      </c>
      <c r="D267" s="262">
        <v>38629.300000000003</v>
      </c>
      <c r="E267" s="262">
        <v>0</v>
      </c>
      <c r="F267" s="262">
        <v>0</v>
      </c>
      <c r="G267" s="262">
        <v>0</v>
      </c>
      <c r="H267" s="262">
        <f t="shared" si="437"/>
        <v>19172.599999999999</v>
      </c>
      <c r="I267" s="262">
        <v>19172.599999999999</v>
      </c>
      <c r="J267" s="262">
        <v>0</v>
      </c>
      <c r="K267" s="262">
        <v>0</v>
      </c>
      <c r="L267" s="262">
        <v>0</v>
      </c>
      <c r="M267" s="6">
        <f t="shared" si="399"/>
        <v>49.632273947495804</v>
      </c>
      <c r="N267" s="6">
        <f t="shared" si="346"/>
        <v>19456.700000000004</v>
      </c>
      <c r="O267" s="6">
        <f t="shared" si="400"/>
        <v>49.632273947495804</v>
      </c>
      <c r="P267" s="6">
        <f t="shared" si="347"/>
        <v>19456.700000000004</v>
      </c>
      <c r="Q267" s="6" t="str">
        <f t="shared" si="401"/>
        <v>-</v>
      </c>
      <c r="R267" s="6">
        <f t="shared" si="348"/>
        <v>0</v>
      </c>
      <c r="S267" s="6" t="str">
        <f t="shared" si="402"/>
        <v>-</v>
      </c>
      <c r="T267" s="6">
        <f t="shared" si="349"/>
        <v>0</v>
      </c>
      <c r="U267" s="351"/>
    </row>
    <row r="268" spans="1:21" s="3" customFormat="1" ht="67.5" collapsed="1">
      <c r="A268" s="7">
        <v>19</v>
      </c>
      <c r="B268" s="1" t="s">
        <v>61</v>
      </c>
      <c r="C268" s="2">
        <f t="shared" si="434"/>
        <v>55553.3</v>
      </c>
      <c r="D268" s="2">
        <f>D269+D272</f>
        <v>47954</v>
      </c>
      <c r="E268" s="2">
        <f>E269+E272</f>
        <v>7599.3</v>
      </c>
      <c r="F268" s="2">
        <f>F269+F272</f>
        <v>0</v>
      </c>
      <c r="G268" s="2">
        <f>G269+G272</f>
        <v>0</v>
      </c>
      <c r="H268" s="2">
        <f t="shared" si="437"/>
        <v>21654.5</v>
      </c>
      <c r="I268" s="2">
        <f>I269+I272</f>
        <v>21654.5</v>
      </c>
      <c r="J268" s="2">
        <f>J269+J272</f>
        <v>0</v>
      </c>
      <c r="K268" s="2">
        <f>K269+K272</f>
        <v>0</v>
      </c>
      <c r="L268" s="2">
        <f>L269+L272</f>
        <v>0</v>
      </c>
      <c r="M268" s="2">
        <f t="shared" si="399"/>
        <v>38.979682575112548</v>
      </c>
      <c r="N268" s="2">
        <f t="shared" si="346"/>
        <v>33898.800000000003</v>
      </c>
      <c r="O268" s="2">
        <f t="shared" si="400"/>
        <v>45.15681694957668</v>
      </c>
      <c r="P268" s="2">
        <f t="shared" si="347"/>
        <v>26299.5</v>
      </c>
      <c r="Q268" s="2">
        <f t="shared" si="401"/>
        <v>0</v>
      </c>
      <c r="R268" s="2">
        <f t="shared" si="348"/>
        <v>7599.3</v>
      </c>
      <c r="S268" s="2" t="str">
        <f t="shared" si="402"/>
        <v>-</v>
      </c>
      <c r="T268" s="2">
        <f t="shared" si="349"/>
        <v>0</v>
      </c>
      <c r="U268" s="53"/>
    </row>
    <row r="269" spans="1:21" s="158" customFormat="1" ht="38.25" hidden="1" outlineLevel="1">
      <c r="A269" s="47"/>
      <c r="B269" s="156" t="s">
        <v>58</v>
      </c>
      <c r="C269" s="153">
        <f t="shared" si="434"/>
        <v>55503.3</v>
      </c>
      <c r="D269" s="153">
        <f>SUM(D270:D271)</f>
        <v>47904</v>
      </c>
      <c r="E269" s="153">
        <f t="shared" ref="E269:F269" si="464">SUM(E270:E271)</f>
        <v>7599.3</v>
      </c>
      <c r="F269" s="153">
        <f t="shared" si="464"/>
        <v>0</v>
      </c>
      <c r="G269" s="153">
        <f>SUM(G270:G270)</f>
        <v>0</v>
      </c>
      <c r="H269" s="153">
        <f>SUM(I269:K269)</f>
        <v>21654.5</v>
      </c>
      <c r="I269" s="153">
        <f>SUM(I270:I271)</f>
        <v>21654.5</v>
      </c>
      <c r="J269" s="153">
        <f t="shared" ref="J269:K269" si="465">SUM(J270:J271)</f>
        <v>0</v>
      </c>
      <c r="K269" s="153">
        <f t="shared" si="465"/>
        <v>0</v>
      </c>
      <c r="L269" s="153">
        <f>SUM(L270:L270)</f>
        <v>0</v>
      </c>
      <c r="M269" s="153">
        <f t="shared" si="399"/>
        <v>39.014797318357644</v>
      </c>
      <c r="N269" s="153">
        <f t="shared" si="346"/>
        <v>33848.800000000003</v>
      </c>
      <c r="O269" s="153">
        <f t="shared" si="400"/>
        <v>45.203949565798261</v>
      </c>
      <c r="P269" s="153">
        <f t="shared" si="347"/>
        <v>26249.5</v>
      </c>
      <c r="Q269" s="153">
        <f t="shared" si="401"/>
        <v>0</v>
      </c>
      <c r="R269" s="153">
        <f t="shared" si="348"/>
        <v>7599.3</v>
      </c>
      <c r="S269" s="153" t="str">
        <f t="shared" si="402"/>
        <v>-</v>
      </c>
      <c r="T269" s="153">
        <f t="shared" si="349"/>
        <v>0</v>
      </c>
      <c r="U269" s="48"/>
    </row>
    <row r="270" spans="1:21" s="5" customFormat="1" ht="38.25" hidden="1" outlineLevel="2">
      <c r="A270" s="254"/>
      <c r="B270" s="215" t="s">
        <v>827</v>
      </c>
      <c r="C270" s="6">
        <f t="shared" si="434"/>
        <v>38767.599999999999</v>
      </c>
      <c r="D270" s="6">
        <v>38767.599999999999</v>
      </c>
      <c r="E270" s="6">
        <v>0</v>
      </c>
      <c r="F270" s="6">
        <v>0</v>
      </c>
      <c r="G270" s="6">
        <v>0</v>
      </c>
      <c r="H270" s="6">
        <f t="shared" si="437"/>
        <v>21654.5</v>
      </c>
      <c r="I270" s="6">
        <v>21654.5</v>
      </c>
      <c r="J270" s="6">
        <v>0</v>
      </c>
      <c r="K270" s="6">
        <v>0</v>
      </c>
      <c r="L270" s="6">
        <v>0</v>
      </c>
      <c r="M270" s="6">
        <f t="shared" si="399"/>
        <v>55.857210660448416</v>
      </c>
      <c r="N270" s="6">
        <f t="shared" si="346"/>
        <v>17113.099999999999</v>
      </c>
      <c r="O270" s="6">
        <f t="shared" si="400"/>
        <v>55.857210660448416</v>
      </c>
      <c r="P270" s="6">
        <f t="shared" si="347"/>
        <v>17113.099999999999</v>
      </c>
      <c r="Q270" s="6" t="str">
        <f t="shared" si="401"/>
        <v>-</v>
      </c>
      <c r="R270" s="6">
        <f t="shared" si="348"/>
        <v>0</v>
      </c>
      <c r="S270" s="6" t="str">
        <f t="shared" si="402"/>
        <v>-</v>
      </c>
      <c r="T270" s="6">
        <f t="shared" si="349"/>
        <v>0</v>
      </c>
      <c r="U270" s="48"/>
    </row>
    <row r="271" spans="1:21" s="5" customFormat="1" ht="60" hidden="1" outlineLevel="2">
      <c r="A271" s="254"/>
      <c r="B271" s="215" t="s">
        <v>828</v>
      </c>
      <c r="C271" s="6">
        <f t="shared" si="434"/>
        <v>16735.7</v>
      </c>
      <c r="D271" s="6">
        <v>9136.4</v>
      </c>
      <c r="E271" s="6">
        <v>7599.3</v>
      </c>
      <c r="F271" s="6">
        <v>0</v>
      </c>
      <c r="G271" s="6"/>
      <c r="H271" s="6">
        <f t="shared" si="437"/>
        <v>0</v>
      </c>
      <c r="I271" s="6">
        <v>0</v>
      </c>
      <c r="J271" s="6">
        <v>0</v>
      </c>
      <c r="K271" s="6">
        <v>0</v>
      </c>
      <c r="L271" s="6"/>
      <c r="M271" s="6">
        <f t="shared" si="399"/>
        <v>0</v>
      </c>
      <c r="N271" s="6">
        <f t="shared" si="346"/>
        <v>16735.7</v>
      </c>
      <c r="O271" s="6">
        <f t="shared" si="400"/>
        <v>0</v>
      </c>
      <c r="P271" s="6">
        <f t="shared" si="347"/>
        <v>9136.4</v>
      </c>
      <c r="Q271" s="6">
        <f t="shared" si="401"/>
        <v>0</v>
      </c>
      <c r="R271" s="6">
        <f t="shared" si="348"/>
        <v>7599.3</v>
      </c>
      <c r="S271" s="6" t="str">
        <f t="shared" si="402"/>
        <v>-</v>
      </c>
      <c r="T271" s="6">
        <f t="shared" si="349"/>
        <v>0</v>
      </c>
      <c r="U271" s="48" t="s">
        <v>834</v>
      </c>
    </row>
    <row r="272" spans="1:21" s="158" customFormat="1" ht="25.5" hidden="1" outlineLevel="1" collapsed="1">
      <c r="A272" s="47"/>
      <c r="B272" s="156" t="s">
        <v>59</v>
      </c>
      <c r="C272" s="153">
        <f t="shared" si="434"/>
        <v>50</v>
      </c>
      <c r="D272" s="153">
        <f>SUM(D273:D274)</f>
        <v>50</v>
      </c>
      <c r="E272" s="153">
        <f>SUM(E273:E274)</f>
        <v>0</v>
      </c>
      <c r="F272" s="153">
        <f>SUM(F273:F274)</f>
        <v>0</v>
      </c>
      <c r="G272" s="153">
        <f>SUM(G273:G274)</f>
        <v>0</v>
      </c>
      <c r="H272" s="153">
        <f t="shared" si="437"/>
        <v>0</v>
      </c>
      <c r="I272" s="153">
        <f>SUM(I273:I274)</f>
        <v>0</v>
      </c>
      <c r="J272" s="153">
        <f>SUM(J273:J274)</f>
        <v>0</v>
      </c>
      <c r="K272" s="153">
        <f>SUM(K273:K274)</f>
        <v>0</v>
      </c>
      <c r="L272" s="153">
        <f>SUM(L273:L274)</f>
        <v>0</v>
      </c>
      <c r="M272" s="153">
        <f t="shared" si="399"/>
        <v>0</v>
      </c>
      <c r="N272" s="153">
        <f t="shared" ref="N272:N280" si="466">C272-H272</f>
        <v>50</v>
      </c>
      <c r="O272" s="153">
        <f t="shared" si="400"/>
        <v>0</v>
      </c>
      <c r="P272" s="153">
        <f t="shared" ref="P272:P280" si="467">D272-I272</f>
        <v>50</v>
      </c>
      <c r="Q272" s="153" t="str">
        <f t="shared" si="401"/>
        <v>-</v>
      </c>
      <c r="R272" s="153">
        <f t="shared" ref="R272:R280" si="468">E272-J272</f>
        <v>0</v>
      </c>
      <c r="S272" s="153" t="str">
        <f t="shared" si="402"/>
        <v>-</v>
      </c>
      <c r="T272" s="153">
        <f t="shared" ref="T272:T280" si="469">F272-K272</f>
        <v>0</v>
      </c>
      <c r="U272" s="48"/>
    </row>
    <row r="273" spans="1:21" s="5" customFormat="1" ht="25.5" hidden="1" outlineLevel="2">
      <c r="A273" s="47"/>
      <c r="B273" s="215" t="s">
        <v>829</v>
      </c>
      <c r="C273" s="6">
        <f t="shared" si="434"/>
        <v>50</v>
      </c>
      <c r="D273" s="6">
        <v>50</v>
      </c>
      <c r="E273" s="6">
        <v>0</v>
      </c>
      <c r="F273" s="6">
        <v>0</v>
      </c>
      <c r="G273" s="6">
        <v>0</v>
      </c>
      <c r="H273" s="6">
        <f t="shared" si="437"/>
        <v>0</v>
      </c>
      <c r="I273" s="6">
        <v>0</v>
      </c>
      <c r="J273" s="6">
        <v>0</v>
      </c>
      <c r="K273" s="6">
        <v>0</v>
      </c>
      <c r="L273" s="6">
        <v>0</v>
      </c>
      <c r="M273" s="6">
        <f t="shared" si="399"/>
        <v>0</v>
      </c>
      <c r="N273" s="6">
        <f t="shared" si="466"/>
        <v>50</v>
      </c>
      <c r="O273" s="6">
        <f t="shared" si="400"/>
        <v>0</v>
      </c>
      <c r="P273" s="6">
        <f t="shared" si="467"/>
        <v>50</v>
      </c>
      <c r="Q273" s="6" t="str">
        <f t="shared" si="401"/>
        <v>-</v>
      </c>
      <c r="R273" s="6">
        <f t="shared" si="468"/>
        <v>0</v>
      </c>
      <c r="S273" s="6" t="str">
        <f t="shared" si="402"/>
        <v>-</v>
      </c>
      <c r="T273" s="6">
        <f t="shared" si="469"/>
        <v>0</v>
      </c>
      <c r="U273" s="355" t="s">
        <v>835</v>
      </c>
    </row>
    <row r="274" spans="1:21" s="5" customFormat="1" ht="25.5" hidden="1" outlineLevel="2">
      <c r="A274" s="47"/>
      <c r="B274" s="215" t="s">
        <v>60</v>
      </c>
      <c r="C274" s="6">
        <f t="shared" si="434"/>
        <v>0</v>
      </c>
      <c r="D274" s="6" t="s">
        <v>411</v>
      </c>
      <c r="E274" s="6">
        <v>0</v>
      </c>
      <c r="F274" s="6">
        <v>0</v>
      </c>
      <c r="G274" s="6">
        <v>0</v>
      </c>
      <c r="H274" s="6">
        <f t="shared" si="437"/>
        <v>0</v>
      </c>
      <c r="I274" s="6">
        <v>0</v>
      </c>
      <c r="J274" s="6">
        <v>0</v>
      </c>
      <c r="K274" s="6">
        <v>0</v>
      </c>
      <c r="L274" s="6">
        <v>0</v>
      </c>
      <c r="M274" s="6" t="str">
        <f t="shared" si="399"/>
        <v>-</v>
      </c>
      <c r="N274" s="6">
        <f t="shared" si="466"/>
        <v>0</v>
      </c>
      <c r="O274" s="6" t="str">
        <f t="shared" si="400"/>
        <v>-</v>
      </c>
      <c r="P274" s="6"/>
      <c r="Q274" s="6" t="str">
        <f t="shared" si="401"/>
        <v>-</v>
      </c>
      <c r="R274" s="6">
        <f t="shared" si="468"/>
        <v>0</v>
      </c>
      <c r="S274" s="6" t="str">
        <f t="shared" si="402"/>
        <v>-</v>
      </c>
      <c r="T274" s="6">
        <f t="shared" si="469"/>
        <v>0</v>
      </c>
      <c r="U274" s="356"/>
    </row>
    <row r="275" spans="1:21" ht="28.5" hidden="1" customHeight="1">
      <c r="A275" s="21"/>
      <c r="B275" s="20" t="s">
        <v>120</v>
      </c>
      <c r="C275" s="17">
        <f t="shared" si="434"/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f t="shared" si="437"/>
        <v>0</v>
      </c>
      <c r="I275" s="17">
        <v>0</v>
      </c>
      <c r="J275" s="17">
        <v>0</v>
      </c>
      <c r="K275" s="17">
        <v>0</v>
      </c>
      <c r="L275" s="17">
        <v>0</v>
      </c>
      <c r="M275" s="18">
        <v>0</v>
      </c>
      <c r="N275" s="18">
        <f t="shared" si="466"/>
        <v>0</v>
      </c>
      <c r="O275" s="18">
        <v>0</v>
      </c>
      <c r="P275" s="18">
        <f t="shared" si="467"/>
        <v>0</v>
      </c>
      <c r="Q275" s="18">
        <v>0</v>
      </c>
      <c r="R275" s="18">
        <f t="shared" si="468"/>
        <v>0</v>
      </c>
      <c r="S275" s="18">
        <v>0</v>
      </c>
      <c r="T275" s="18">
        <f t="shared" si="469"/>
        <v>0</v>
      </c>
      <c r="U275" s="30"/>
    </row>
    <row r="276" spans="1:21" s="3" customFormat="1" ht="40.5" collapsed="1">
      <c r="A276" s="7">
        <v>20</v>
      </c>
      <c r="B276" s="1" t="s">
        <v>412</v>
      </c>
      <c r="C276" s="2">
        <f t="shared" si="434"/>
        <v>196268.2</v>
      </c>
      <c r="D276" s="2">
        <f>SUM(D277:D280)</f>
        <v>35070.5</v>
      </c>
      <c r="E276" s="2">
        <f>SUM(E277:E280)</f>
        <v>161197.70000000001</v>
      </c>
      <c r="F276" s="2">
        <f>SUM(F277:F280)</f>
        <v>0</v>
      </c>
      <c r="G276" s="2">
        <f>SUM(G277:G280)</f>
        <v>0</v>
      </c>
      <c r="H276" s="2">
        <f t="shared" si="437"/>
        <v>55922.600000000006</v>
      </c>
      <c r="I276" s="2">
        <f>SUM(I277:I280)</f>
        <v>11666.2</v>
      </c>
      <c r="J276" s="2">
        <f>SUM(J277:J280)</f>
        <v>44256.4</v>
      </c>
      <c r="K276" s="2">
        <f>SUM(K277:K280)</f>
        <v>0</v>
      </c>
      <c r="L276" s="2">
        <f>SUM(L277:L280)</f>
        <v>0</v>
      </c>
      <c r="M276" s="2">
        <f t="shared" si="399"/>
        <v>28.492949953176318</v>
      </c>
      <c r="N276" s="2">
        <f t="shared" si="466"/>
        <v>140345.60000000001</v>
      </c>
      <c r="O276" s="2">
        <f t="shared" si="400"/>
        <v>33.264994796196234</v>
      </c>
      <c r="P276" s="2">
        <f t="shared" si="467"/>
        <v>23404.3</v>
      </c>
      <c r="Q276" s="2">
        <f t="shared" si="401"/>
        <v>27.454734155636213</v>
      </c>
      <c r="R276" s="2">
        <f t="shared" si="468"/>
        <v>116941.30000000002</v>
      </c>
      <c r="S276" s="2" t="str">
        <f t="shared" si="402"/>
        <v>-</v>
      </c>
      <c r="T276" s="2">
        <f t="shared" si="469"/>
        <v>0</v>
      </c>
      <c r="U276" s="53"/>
    </row>
    <row r="277" spans="1:21" s="5" customFormat="1" ht="38.25" hidden="1" outlineLevel="1">
      <c r="A277" s="260"/>
      <c r="B277" s="16" t="s">
        <v>830</v>
      </c>
      <c r="C277" s="6">
        <f t="shared" ref="C277:C280" si="470">SUM(D277:G277)</f>
        <v>92776.7</v>
      </c>
      <c r="D277" s="6">
        <v>5503.7</v>
      </c>
      <c r="E277" s="6">
        <v>87273</v>
      </c>
      <c r="F277" s="6">
        <v>0</v>
      </c>
      <c r="G277" s="6">
        <v>0</v>
      </c>
      <c r="H277" s="6">
        <f t="shared" ref="H277:H280" si="471">SUM(I277:L277)</f>
        <v>46393.8</v>
      </c>
      <c r="I277" s="6">
        <v>2757.4</v>
      </c>
      <c r="J277" s="6">
        <v>43636.4</v>
      </c>
      <c r="K277" s="6">
        <v>0</v>
      </c>
      <c r="L277" s="6">
        <v>0</v>
      </c>
      <c r="M277" s="129">
        <f t="shared" si="399"/>
        <v>50.005874319737607</v>
      </c>
      <c r="N277" s="129">
        <f t="shared" si="466"/>
        <v>46382.899999999994</v>
      </c>
      <c r="O277" s="129">
        <f t="shared" si="400"/>
        <v>50.100841252248493</v>
      </c>
      <c r="P277" s="129">
        <f t="shared" si="467"/>
        <v>2746.2999999999997</v>
      </c>
      <c r="Q277" s="129">
        <f t="shared" si="401"/>
        <v>49.999885417024743</v>
      </c>
      <c r="R277" s="129">
        <f t="shared" si="468"/>
        <v>43636.6</v>
      </c>
      <c r="S277" s="129" t="str">
        <f t="shared" si="402"/>
        <v>-</v>
      </c>
      <c r="T277" s="129">
        <f t="shared" si="469"/>
        <v>0</v>
      </c>
      <c r="U277" s="48" t="s">
        <v>836</v>
      </c>
    </row>
    <row r="278" spans="1:21" s="5" customFormat="1" ht="45" hidden="1" outlineLevel="1">
      <c r="A278" s="261"/>
      <c r="B278" s="16" t="s">
        <v>831</v>
      </c>
      <c r="C278" s="6">
        <f t="shared" si="470"/>
        <v>25583.3</v>
      </c>
      <c r="D278" s="6">
        <v>25583.3</v>
      </c>
      <c r="E278" s="6">
        <v>0</v>
      </c>
      <c r="F278" s="6">
        <v>0</v>
      </c>
      <c r="G278" s="6">
        <v>0</v>
      </c>
      <c r="H278" s="6">
        <f t="shared" si="471"/>
        <v>7938.8</v>
      </c>
      <c r="I278" s="6">
        <v>7938.8</v>
      </c>
      <c r="J278" s="6">
        <v>0</v>
      </c>
      <c r="K278" s="6">
        <v>0</v>
      </c>
      <c r="L278" s="6">
        <v>0</v>
      </c>
      <c r="M278" s="262">
        <f t="shared" si="399"/>
        <v>31.031180496652116</v>
      </c>
      <c r="N278" s="262">
        <f t="shared" si="466"/>
        <v>17644.5</v>
      </c>
      <c r="O278" s="262">
        <f t="shared" si="400"/>
        <v>31.031180496652116</v>
      </c>
      <c r="P278" s="262">
        <f t="shared" si="467"/>
        <v>17644.5</v>
      </c>
      <c r="Q278" s="262" t="str">
        <f t="shared" si="401"/>
        <v>-</v>
      </c>
      <c r="R278" s="262">
        <f t="shared" si="468"/>
        <v>0</v>
      </c>
      <c r="S278" s="262" t="str">
        <f t="shared" si="402"/>
        <v>-</v>
      </c>
      <c r="T278" s="262">
        <f t="shared" si="469"/>
        <v>0</v>
      </c>
      <c r="U278" s="48" t="s">
        <v>413</v>
      </c>
    </row>
    <row r="279" spans="1:21" s="5" customFormat="1" ht="69" hidden="1" customHeight="1" outlineLevel="1">
      <c r="A279" s="261"/>
      <c r="B279" s="16" t="s">
        <v>832</v>
      </c>
      <c r="C279" s="6">
        <f t="shared" si="470"/>
        <v>1505</v>
      </c>
      <c r="D279" s="6">
        <v>1505</v>
      </c>
      <c r="E279" s="6">
        <v>0</v>
      </c>
      <c r="F279" s="6">
        <v>0</v>
      </c>
      <c r="G279" s="6">
        <v>0</v>
      </c>
      <c r="H279" s="6">
        <f t="shared" si="471"/>
        <v>970</v>
      </c>
      <c r="I279" s="6">
        <v>970</v>
      </c>
      <c r="J279" s="6">
        <v>0</v>
      </c>
      <c r="K279" s="6">
        <v>0</v>
      </c>
      <c r="L279" s="6">
        <v>0</v>
      </c>
      <c r="M279" s="6">
        <f t="shared" si="399"/>
        <v>64.451827242524914</v>
      </c>
      <c r="N279" s="6">
        <f t="shared" si="466"/>
        <v>535</v>
      </c>
      <c r="O279" s="6">
        <f t="shared" si="400"/>
        <v>64.451827242524914</v>
      </c>
      <c r="P279" s="6">
        <f t="shared" si="467"/>
        <v>535</v>
      </c>
      <c r="Q279" s="6" t="str">
        <f t="shared" si="401"/>
        <v>-</v>
      </c>
      <c r="R279" s="6">
        <f t="shared" si="468"/>
        <v>0</v>
      </c>
      <c r="S279" s="6" t="str">
        <f t="shared" si="402"/>
        <v>-</v>
      </c>
      <c r="T279" s="6">
        <f t="shared" si="469"/>
        <v>0</v>
      </c>
      <c r="U279" s="48" t="s">
        <v>414</v>
      </c>
    </row>
    <row r="280" spans="1:21" s="5" customFormat="1" ht="239.25" hidden="1" customHeight="1" outlineLevel="1">
      <c r="A280" s="261"/>
      <c r="B280" s="16" t="s">
        <v>833</v>
      </c>
      <c r="C280" s="6">
        <f t="shared" si="470"/>
        <v>76403.199999999997</v>
      </c>
      <c r="D280" s="6">
        <v>2478.5</v>
      </c>
      <c r="E280" s="6">
        <f>73824.7+100</f>
        <v>73924.7</v>
      </c>
      <c r="F280" s="6"/>
      <c r="G280" s="6">
        <v>0</v>
      </c>
      <c r="H280" s="6">
        <f t="shared" si="471"/>
        <v>620</v>
      </c>
      <c r="I280" s="6">
        <v>0</v>
      </c>
      <c r="J280" s="6">
        <f>520+100</f>
        <v>620</v>
      </c>
      <c r="K280" s="6"/>
      <c r="L280" s="6">
        <v>0</v>
      </c>
      <c r="M280" s="6">
        <f t="shared" ref="M280" si="472">IFERROR(H280/C280*100,"-")</f>
        <v>0.81148433573462897</v>
      </c>
      <c r="N280" s="6">
        <f t="shared" si="466"/>
        <v>75783.199999999997</v>
      </c>
      <c r="O280" s="6">
        <f>IFERROR(I280/D280*100,"-")</f>
        <v>0</v>
      </c>
      <c r="P280" s="6">
        <f t="shared" si="467"/>
        <v>2478.5</v>
      </c>
      <c r="Q280" s="6">
        <f>IFERROR(J280/E280*100,"-")</f>
        <v>0.83869126286613271</v>
      </c>
      <c r="R280" s="6">
        <f t="shared" si="468"/>
        <v>73304.7</v>
      </c>
      <c r="S280" s="6" t="str">
        <f>IFERROR(K280/F280*100,"-")</f>
        <v>-</v>
      </c>
      <c r="T280" s="6">
        <f t="shared" si="469"/>
        <v>0</v>
      </c>
      <c r="U280" s="48" t="s">
        <v>837</v>
      </c>
    </row>
    <row r="281" spans="1:21">
      <c r="I281" s="31"/>
      <c r="J281" s="31"/>
      <c r="K281" s="31"/>
      <c r="L281" s="31"/>
      <c r="O281" s="32"/>
      <c r="P281" s="32"/>
      <c r="Q281" s="32"/>
      <c r="R281" s="32"/>
      <c r="S281" s="32"/>
      <c r="T281" s="32"/>
    </row>
    <row r="282" spans="1:21" s="5" customFormat="1">
      <c r="A282" s="5" t="s">
        <v>62</v>
      </c>
      <c r="M282" s="4"/>
      <c r="N282" s="4"/>
      <c r="O282" s="4"/>
      <c r="P282" s="4"/>
      <c r="Q282" s="4"/>
      <c r="R282" s="4"/>
      <c r="S282" s="4"/>
      <c r="T282" s="4"/>
      <c r="U282" s="23"/>
    </row>
    <row r="284" spans="1:21" s="5" customFormat="1" ht="18.75">
      <c r="A284" s="366" t="s">
        <v>100</v>
      </c>
      <c r="B284" s="366"/>
      <c r="C284" s="366"/>
      <c r="D284" s="366"/>
      <c r="E284" s="366"/>
      <c r="F284" s="366"/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66"/>
      <c r="R284" s="366"/>
      <c r="S284" s="366"/>
      <c r="T284" s="366"/>
      <c r="U284" s="366"/>
    </row>
    <row r="287" spans="1:21" s="5" customFormat="1">
      <c r="A287" s="8" t="s">
        <v>287</v>
      </c>
      <c r="M287" s="4"/>
      <c r="N287" s="4"/>
      <c r="O287" s="4"/>
      <c r="P287" s="4"/>
      <c r="Q287" s="4"/>
      <c r="R287" s="4"/>
      <c r="S287" s="4"/>
      <c r="T287" s="4"/>
      <c r="U287" s="23"/>
    </row>
  </sheetData>
  <dataConsolidate/>
  <mergeCells count="31">
    <mergeCell ref="U273:U274"/>
    <mergeCell ref="A284:U284"/>
    <mergeCell ref="A1:U1"/>
    <mergeCell ref="A2:U2"/>
    <mergeCell ref="A4:A7"/>
    <mergeCell ref="B4:B7"/>
    <mergeCell ref="C5:C7"/>
    <mergeCell ref="C4:F4"/>
    <mergeCell ref="D5:F5"/>
    <mergeCell ref="U4:U7"/>
    <mergeCell ref="G4:G7"/>
    <mergeCell ref="L4:L7"/>
    <mergeCell ref="H4:K4"/>
    <mergeCell ref="H5:H7"/>
    <mergeCell ref="U28:U29"/>
    <mergeCell ref="M4:T4"/>
    <mergeCell ref="D6:D7"/>
    <mergeCell ref="E6:E7"/>
    <mergeCell ref="F6:F7"/>
    <mergeCell ref="I6:I7"/>
    <mergeCell ref="J6:J7"/>
    <mergeCell ref="I5:K5"/>
    <mergeCell ref="K6:K7"/>
    <mergeCell ref="O6:P6"/>
    <mergeCell ref="Q6:R6"/>
    <mergeCell ref="M5:N6"/>
    <mergeCell ref="U265:U267"/>
    <mergeCell ref="S6:T6"/>
    <mergeCell ref="O5:T5"/>
    <mergeCell ref="U57:U58"/>
    <mergeCell ref="U200:U201"/>
  </mergeCells>
  <pageMargins left="0" right="0" top="0" bottom="0" header="0.31496062992125984" footer="0"/>
  <pageSetup paperSize="9" scale="42" fitToWidth="9" fitToHeight="9" orientation="landscape" r:id="rId1"/>
  <headerFooter differentFirst="1">
    <oddHeader>&amp;R&amp;P</oddHeader>
  </headerFooter>
  <rowBreaks count="1" manualBreakCount="1">
    <brk id="24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U219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06" sqref="B206:H206"/>
    </sheetView>
  </sheetViews>
  <sheetFormatPr defaultRowHeight="15" outlineLevelRow="2"/>
  <cols>
    <col min="1" max="1" width="4.42578125" style="11" customWidth="1"/>
    <col min="2" max="2" width="52.42578125" style="11" customWidth="1"/>
    <col min="3" max="3" width="10.28515625" style="11" customWidth="1"/>
    <col min="4" max="4" width="12.42578125" style="11" customWidth="1"/>
    <col min="5" max="5" width="14.140625" style="11" customWidth="1"/>
    <col min="6" max="6" width="12" style="11" customWidth="1"/>
    <col min="7" max="7" width="11.5703125" style="11" customWidth="1"/>
    <col min="8" max="8" width="30" style="11" customWidth="1"/>
    <col min="9" max="16384" width="9.140625" style="11"/>
  </cols>
  <sheetData>
    <row r="1" spans="1:21" ht="18.75">
      <c r="A1" s="388" t="s">
        <v>124</v>
      </c>
      <c r="B1" s="388"/>
      <c r="C1" s="388"/>
      <c r="D1" s="388"/>
      <c r="E1" s="388"/>
      <c r="F1" s="388"/>
      <c r="G1" s="388"/>
      <c r="H1" s="388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33" customHeight="1">
      <c r="A2" s="389" t="s">
        <v>704</v>
      </c>
      <c r="B2" s="389"/>
      <c r="C2" s="389"/>
      <c r="D2" s="389"/>
      <c r="E2" s="389"/>
      <c r="F2" s="389"/>
      <c r="G2" s="389"/>
      <c r="H2" s="389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4" spans="1:21" s="9" customFormat="1" ht="18.75" customHeight="1">
      <c r="A4" s="359" t="s">
        <v>0</v>
      </c>
      <c r="B4" s="359" t="s">
        <v>125</v>
      </c>
      <c r="C4" s="359" t="s">
        <v>126</v>
      </c>
      <c r="D4" s="359" t="s">
        <v>127</v>
      </c>
      <c r="E4" s="359" t="s">
        <v>128</v>
      </c>
      <c r="F4" s="380" t="s">
        <v>405</v>
      </c>
      <c r="G4" s="380" t="s">
        <v>153</v>
      </c>
      <c r="H4" s="390" t="s">
        <v>130</v>
      </c>
    </row>
    <row r="5" spans="1:21" s="9" customFormat="1" ht="67.5" customHeight="1">
      <c r="A5" s="359"/>
      <c r="B5" s="359"/>
      <c r="C5" s="359"/>
      <c r="D5" s="359"/>
      <c r="E5" s="359"/>
      <c r="F5" s="381"/>
      <c r="G5" s="381"/>
      <c r="H5" s="390"/>
    </row>
    <row r="6" spans="1:21" s="9" customFormat="1" collapsed="1">
      <c r="A6" s="12" t="s">
        <v>131</v>
      </c>
      <c r="B6" s="373" t="s">
        <v>6</v>
      </c>
      <c r="C6" s="374"/>
      <c r="D6" s="374"/>
      <c r="E6" s="374"/>
      <c r="F6" s="374"/>
      <c r="G6" s="374"/>
      <c r="H6" s="375"/>
    </row>
    <row r="7" spans="1:21" s="24" customFormat="1" ht="27" hidden="1" outlineLevel="1">
      <c r="A7" s="13"/>
      <c r="B7" s="14" t="s">
        <v>218</v>
      </c>
      <c r="C7" s="241" t="s">
        <v>152</v>
      </c>
      <c r="D7" s="241">
        <v>1100</v>
      </c>
      <c r="E7" s="241">
        <v>1160</v>
      </c>
      <c r="F7" s="241">
        <v>1105</v>
      </c>
      <c r="G7" s="15">
        <f>F7/E7</f>
        <v>0.95258620689655171</v>
      </c>
      <c r="H7" s="10" t="s">
        <v>220</v>
      </c>
    </row>
    <row r="8" spans="1:21" s="24" customFormat="1" ht="67.5" hidden="1" outlineLevel="1">
      <c r="A8" s="13"/>
      <c r="B8" s="14" t="s">
        <v>219</v>
      </c>
      <c r="C8" s="241" t="s">
        <v>157</v>
      </c>
      <c r="D8" s="241">
        <v>4200</v>
      </c>
      <c r="E8" s="241">
        <v>4230</v>
      </c>
      <c r="F8" s="241">
        <v>4310</v>
      </c>
      <c r="G8" s="15">
        <f>F8/E8</f>
        <v>1.0189125295508275</v>
      </c>
      <c r="H8" s="10" t="s">
        <v>221</v>
      </c>
    </row>
    <row r="9" spans="1:21" s="24" customFormat="1" ht="67.5" hidden="1" outlineLevel="1">
      <c r="A9" s="13"/>
      <c r="B9" s="14" t="s">
        <v>222</v>
      </c>
      <c r="C9" s="241" t="s">
        <v>157</v>
      </c>
      <c r="D9" s="241">
        <v>365</v>
      </c>
      <c r="E9" s="241">
        <v>380</v>
      </c>
      <c r="F9" s="241">
        <v>372</v>
      </c>
      <c r="G9" s="15">
        <f>F9/E9</f>
        <v>0.97894736842105268</v>
      </c>
      <c r="H9" s="10" t="s">
        <v>221</v>
      </c>
    </row>
    <row r="10" spans="1:21" s="24" customFormat="1" ht="67.5" hidden="1" outlineLevel="1">
      <c r="A10" s="13"/>
      <c r="B10" s="14" t="s">
        <v>291</v>
      </c>
      <c r="C10" s="241" t="s">
        <v>121</v>
      </c>
      <c r="D10" s="241">
        <v>24.56</v>
      </c>
      <c r="E10" s="241">
        <v>24.7</v>
      </c>
      <c r="F10" s="241">
        <v>24.5</v>
      </c>
      <c r="G10" s="15">
        <f>F10/E10</f>
        <v>0.9919028340080972</v>
      </c>
      <c r="H10" s="10" t="s">
        <v>221</v>
      </c>
    </row>
    <row r="11" spans="1:21" s="9" customFormat="1" collapsed="1">
      <c r="A11" s="12" t="s">
        <v>132</v>
      </c>
      <c r="B11" s="373" t="s">
        <v>11</v>
      </c>
      <c r="C11" s="374"/>
      <c r="D11" s="374"/>
      <c r="E11" s="374"/>
      <c r="F11" s="374"/>
      <c r="G11" s="374"/>
      <c r="H11" s="375"/>
    </row>
    <row r="12" spans="1:21" s="185" customFormat="1" ht="15" hidden="1" customHeight="1" outlineLevel="1">
      <c r="A12" s="13"/>
      <c r="B12" s="376" t="s">
        <v>292</v>
      </c>
      <c r="C12" s="377"/>
      <c r="D12" s="377"/>
      <c r="E12" s="377"/>
      <c r="F12" s="377"/>
      <c r="G12" s="377"/>
      <c r="H12" s="378"/>
    </row>
    <row r="13" spans="1:21" s="185" customFormat="1" ht="40.5" hidden="1" outlineLevel="2">
      <c r="A13" s="13"/>
      <c r="B13" s="183" t="s">
        <v>293</v>
      </c>
      <c r="C13" s="219" t="s">
        <v>121</v>
      </c>
      <c r="D13" s="87">
        <v>87.5</v>
      </c>
      <c r="E13" s="87">
        <v>95</v>
      </c>
      <c r="F13" s="87">
        <v>94</v>
      </c>
      <c r="G13" s="15">
        <f t="shared" ref="G13:G20" si="0">F13/E13</f>
        <v>0.98947368421052628</v>
      </c>
      <c r="H13" s="218" t="s">
        <v>276</v>
      </c>
    </row>
    <row r="14" spans="1:21" s="185" customFormat="1" ht="54" hidden="1" outlineLevel="2">
      <c r="A14" s="13"/>
      <c r="B14" s="183" t="s">
        <v>294</v>
      </c>
      <c r="C14" s="219" t="s">
        <v>121</v>
      </c>
      <c r="D14" s="87">
        <v>100</v>
      </c>
      <c r="E14" s="87">
        <v>100</v>
      </c>
      <c r="F14" s="87">
        <v>100</v>
      </c>
      <c r="G14" s="15">
        <f t="shared" si="0"/>
        <v>1</v>
      </c>
      <c r="H14" s="218" t="s">
        <v>277</v>
      </c>
    </row>
    <row r="15" spans="1:21" s="185" customFormat="1" ht="94.5" hidden="1" outlineLevel="2">
      <c r="A15" s="13"/>
      <c r="B15" s="183" t="s">
        <v>295</v>
      </c>
      <c r="C15" s="219" t="s">
        <v>121</v>
      </c>
      <c r="D15" s="87">
        <v>30</v>
      </c>
      <c r="E15" s="87">
        <v>60</v>
      </c>
      <c r="F15" s="87">
        <v>55</v>
      </c>
      <c r="G15" s="15">
        <f t="shared" si="0"/>
        <v>0.91666666666666663</v>
      </c>
      <c r="H15" s="218" t="s">
        <v>444</v>
      </c>
    </row>
    <row r="16" spans="1:21" s="185" customFormat="1" ht="67.5" hidden="1" outlineLevel="2">
      <c r="A16" s="13"/>
      <c r="B16" s="183" t="s">
        <v>296</v>
      </c>
      <c r="C16" s="219" t="s">
        <v>121</v>
      </c>
      <c r="D16" s="87">
        <v>80</v>
      </c>
      <c r="E16" s="87">
        <v>87</v>
      </c>
      <c r="F16" s="87">
        <v>84</v>
      </c>
      <c r="G16" s="15">
        <f t="shared" si="0"/>
        <v>0.96551724137931039</v>
      </c>
      <c r="H16" s="218" t="s">
        <v>445</v>
      </c>
    </row>
    <row r="17" spans="1:8" s="185" customFormat="1" ht="54" hidden="1" outlineLevel="2">
      <c r="A17" s="13"/>
      <c r="B17" s="183" t="s">
        <v>297</v>
      </c>
      <c r="C17" s="219" t="s">
        <v>121</v>
      </c>
      <c r="D17" s="87">
        <v>100</v>
      </c>
      <c r="E17" s="87">
        <v>100</v>
      </c>
      <c r="F17" s="87">
        <v>100</v>
      </c>
      <c r="G17" s="15">
        <f t="shared" si="0"/>
        <v>1</v>
      </c>
      <c r="H17" s="218" t="s">
        <v>277</v>
      </c>
    </row>
    <row r="18" spans="1:8" s="185" customFormat="1" ht="54" hidden="1" outlineLevel="2">
      <c r="A18" s="13"/>
      <c r="B18" s="183" t="s">
        <v>298</v>
      </c>
      <c r="C18" s="87" t="s">
        <v>121</v>
      </c>
      <c r="D18" s="87">
        <v>35</v>
      </c>
      <c r="E18" s="87">
        <v>47.8</v>
      </c>
      <c r="F18" s="87">
        <v>50.1</v>
      </c>
      <c r="G18" s="15">
        <f t="shared" si="0"/>
        <v>1.0481171548117156</v>
      </c>
      <c r="H18" s="218" t="s">
        <v>451</v>
      </c>
    </row>
    <row r="19" spans="1:8" s="185" customFormat="1" ht="54" hidden="1" outlineLevel="2">
      <c r="A19" s="13"/>
      <c r="B19" s="183" t="s">
        <v>299</v>
      </c>
      <c r="C19" s="87" t="s">
        <v>121</v>
      </c>
      <c r="D19" s="87">
        <v>100</v>
      </c>
      <c r="E19" s="87">
        <v>100</v>
      </c>
      <c r="F19" s="87">
        <v>100</v>
      </c>
      <c r="G19" s="15">
        <f t="shared" si="0"/>
        <v>1</v>
      </c>
      <c r="H19" s="218" t="s">
        <v>277</v>
      </c>
    </row>
    <row r="20" spans="1:8" s="185" customFormat="1" ht="54" hidden="1" outlineLevel="2">
      <c r="A20" s="13"/>
      <c r="B20" s="183" t="s">
        <v>300</v>
      </c>
      <c r="C20" s="219" t="s">
        <v>121</v>
      </c>
      <c r="D20" s="218">
        <v>46</v>
      </c>
      <c r="E20" s="218">
        <v>57.4</v>
      </c>
      <c r="F20" s="218">
        <v>29</v>
      </c>
      <c r="G20" s="15">
        <f t="shared" si="0"/>
        <v>0.50522648083623689</v>
      </c>
      <c r="H20" s="218" t="s">
        <v>278</v>
      </c>
    </row>
    <row r="21" spans="1:8" s="185" customFormat="1" ht="15" hidden="1" customHeight="1" outlineLevel="1">
      <c r="A21" s="13"/>
      <c r="B21" s="376" t="s">
        <v>301</v>
      </c>
      <c r="C21" s="377"/>
      <c r="D21" s="377"/>
      <c r="E21" s="377"/>
      <c r="F21" s="377"/>
      <c r="G21" s="377"/>
      <c r="H21" s="378"/>
    </row>
    <row r="22" spans="1:8" s="185" customFormat="1" ht="81" hidden="1" outlineLevel="2">
      <c r="A22" s="13"/>
      <c r="B22" s="183" t="s">
        <v>302</v>
      </c>
      <c r="C22" s="219" t="s">
        <v>121</v>
      </c>
      <c r="D22" s="218">
        <v>1.63</v>
      </c>
      <c r="E22" s="218">
        <v>1.5</v>
      </c>
      <c r="F22" s="218">
        <v>0</v>
      </c>
      <c r="G22" s="15">
        <f>F22/E22</f>
        <v>0</v>
      </c>
      <c r="H22" s="218" t="s">
        <v>278</v>
      </c>
    </row>
    <row r="23" spans="1:8" s="185" customFormat="1" ht="27" hidden="1" outlineLevel="2">
      <c r="A23" s="13"/>
      <c r="B23" s="183" t="s">
        <v>303</v>
      </c>
      <c r="C23" s="219" t="s">
        <v>121</v>
      </c>
      <c r="D23" s="218">
        <v>0.43</v>
      </c>
      <c r="E23" s="218">
        <v>0.21</v>
      </c>
      <c r="F23" s="218">
        <v>0</v>
      </c>
      <c r="G23" s="15">
        <f>F23/E23</f>
        <v>0</v>
      </c>
      <c r="H23" s="218"/>
    </row>
    <row r="24" spans="1:8" s="185" customFormat="1" ht="55.5" hidden="1" customHeight="1" outlineLevel="2">
      <c r="A24" s="13"/>
      <c r="B24" s="183" t="s">
        <v>304</v>
      </c>
      <c r="C24" s="219" t="s">
        <v>121</v>
      </c>
      <c r="D24" s="218">
        <v>35</v>
      </c>
      <c r="E24" s="218">
        <v>49</v>
      </c>
      <c r="F24" s="218">
        <v>34</v>
      </c>
      <c r="G24" s="15">
        <f>F24/E24</f>
        <v>0.69387755102040816</v>
      </c>
      <c r="H24" s="218" t="s">
        <v>278</v>
      </c>
    </row>
    <row r="25" spans="1:8" s="185" customFormat="1" hidden="1" outlineLevel="1">
      <c r="A25" s="13"/>
      <c r="B25" s="376" t="s">
        <v>305</v>
      </c>
      <c r="C25" s="377"/>
      <c r="D25" s="377"/>
      <c r="E25" s="377"/>
      <c r="F25" s="377"/>
      <c r="G25" s="377"/>
      <c r="H25" s="378"/>
    </row>
    <row r="26" spans="1:8" s="185" customFormat="1" ht="54" hidden="1" outlineLevel="2">
      <c r="A26" s="13"/>
      <c r="B26" s="183" t="s">
        <v>306</v>
      </c>
      <c r="C26" s="87" t="s">
        <v>121</v>
      </c>
      <c r="D26" s="87">
        <v>97</v>
      </c>
      <c r="E26" s="87">
        <v>100</v>
      </c>
      <c r="F26" s="87">
        <v>100</v>
      </c>
      <c r="G26" s="15">
        <f>F26/E26</f>
        <v>1</v>
      </c>
      <c r="H26" s="219" t="s">
        <v>452</v>
      </c>
    </row>
    <row r="27" spans="1:8" s="185" customFormat="1" ht="54" hidden="1" outlineLevel="2">
      <c r="A27" s="13"/>
      <c r="B27" s="183" t="s">
        <v>307</v>
      </c>
      <c r="C27" s="87" t="s">
        <v>152</v>
      </c>
      <c r="D27" s="87">
        <v>1765</v>
      </c>
      <c r="E27" s="87">
        <v>1960</v>
      </c>
      <c r="F27" s="87">
        <v>1960</v>
      </c>
      <c r="G27" s="15">
        <f>F27/E27</f>
        <v>1</v>
      </c>
      <c r="H27" s="219" t="s">
        <v>453</v>
      </c>
    </row>
    <row r="28" spans="1:8" s="185" customFormat="1" ht="27" hidden="1" outlineLevel="2">
      <c r="A28" s="13"/>
      <c r="B28" s="183" t="s">
        <v>798</v>
      </c>
      <c r="C28" s="87" t="s">
        <v>121</v>
      </c>
      <c r="D28" s="87">
        <v>100</v>
      </c>
      <c r="E28" s="87">
        <v>100</v>
      </c>
      <c r="F28" s="87" t="s">
        <v>450</v>
      </c>
      <c r="G28" s="15">
        <v>1</v>
      </c>
      <c r="H28" s="219"/>
    </row>
    <row r="29" spans="1:8" s="185" customFormat="1" hidden="1" outlineLevel="1">
      <c r="A29" s="13"/>
      <c r="B29" s="376" t="s">
        <v>308</v>
      </c>
      <c r="C29" s="377"/>
      <c r="D29" s="377"/>
      <c r="E29" s="377"/>
      <c r="F29" s="377"/>
      <c r="G29" s="377"/>
      <c r="H29" s="378"/>
    </row>
    <row r="30" spans="1:8" s="24" customFormat="1" ht="54" hidden="1" outlineLevel="2">
      <c r="A30" s="13"/>
      <c r="B30" s="14" t="s">
        <v>799</v>
      </c>
      <c r="C30" s="87" t="s">
        <v>121</v>
      </c>
      <c r="D30" s="87">
        <v>20</v>
      </c>
      <c r="E30" s="87">
        <v>40</v>
      </c>
      <c r="F30" s="87">
        <v>40</v>
      </c>
      <c r="G30" s="15">
        <f>F30/E30</f>
        <v>1</v>
      </c>
      <c r="H30" s="218" t="s">
        <v>444</v>
      </c>
    </row>
    <row r="31" spans="1:8" s="9" customFormat="1" ht="15.75" customHeight="1" collapsed="1">
      <c r="A31" s="12" t="s">
        <v>133</v>
      </c>
      <c r="B31" s="373" t="s">
        <v>249</v>
      </c>
      <c r="C31" s="374"/>
      <c r="D31" s="374"/>
      <c r="E31" s="374"/>
      <c r="F31" s="374"/>
      <c r="G31" s="374"/>
      <c r="H31" s="375"/>
    </row>
    <row r="32" spans="1:8" s="185" customFormat="1" ht="15.75" hidden="1" customHeight="1" outlineLevel="1">
      <c r="A32" s="13"/>
      <c r="B32" s="376" t="s">
        <v>309</v>
      </c>
      <c r="C32" s="377"/>
      <c r="D32" s="377"/>
      <c r="E32" s="377"/>
      <c r="F32" s="377"/>
      <c r="G32" s="377"/>
      <c r="H32" s="378"/>
    </row>
    <row r="33" spans="1:8" s="185" customFormat="1" ht="40.5" hidden="1" customHeight="1" outlineLevel="2">
      <c r="A33" s="13"/>
      <c r="B33" s="183" t="s">
        <v>310</v>
      </c>
      <c r="C33" s="240" t="s">
        <v>157</v>
      </c>
      <c r="D33" s="87">
        <v>6455</v>
      </c>
      <c r="E33" s="87">
        <v>4404</v>
      </c>
      <c r="F33" s="87">
        <v>889</v>
      </c>
      <c r="G33" s="15">
        <f>F33/E33</f>
        <v>0.20186194368755678</v>
      </c>
      <c r="H33" s="240" t="s">
        <v>607</v>
      </c>
    </row>
    <row r="34" spans="1:8" s="185" customFormat="1" ht="27" hidden="1" outlineLevel="2">
      <c r="A34" s="13"/>
      <c r="B34" s="183" t="s">
        <v>311</v>
      </c>
      <c r="C34" s="240" t="s">
        <v>157</v>
      </c>
      <c r="D34" s="87">
        <v>2690</v>
      </c>
      <c r="E34" s="87">
        <v>970</v>
      </c>
      <c r="F34" s="87">
        <v>485</v>
      </c>
      <c r="G34" s="15">
        <f>F34/E34</f>
        <v>0.5</v>
      </c>
      <c r="H34" s="240"/>
    </row>
    <row r="35" spans="1:8" s="185" customFormat="1" ht="15" hidden="1" customHeight="1" outlineLevel="1">
      <c r="A35" s="13"/>
      <c r="B35" s="376" t="s">
        <v>312</v>
      </c>
      <c r="C35" s="377"/>
      <c r="D35" s="377"/>
      <c r="E35" s="377"/>
      <c r="F35" s="377"/>
      <c r="G35" s="377"/>
      <c r="H35" s="378"/>
    </row>
    <row r="36" spans="1:8" s="185" customFormat="1" ht="40.5" hidden="1" customHeight="1" outlineLevel="2">
      <c r="A36" s="13"/>
      <c r="B36" s="183" t="s">
        <v>313</v>
      </c>
      <c r="C36" s="240" t="s">
        <v>152</v>
      </c>
      <c r="D36" s="87">
        <v>8</v>
      </c>
      <c r="E36" s="87">
        <v>7</v>
      </c>
      <c r="F36" s="87">
        <v>1</v>
      </c>
      <c r="G36" s="15">
        <f>F36/E36</f>
        <v>0.14285714285714285</v>
      </c>
      <c r="H36" s="240" t="s">
        <v>231</v>
      </c>
    </row>
    <row r="37" spans="1:8" s="185" customFormat="1" ht="67.5" hidden="1" outlineLevel="2">
      <c r="A37" s="13"/>
      <c r="B37" s="183" t="s">
        <v>232</v>
      </c>
      <c r="C37" s="240" t="s">
        <v>152</v>
      </c>
      <c r="D37" s="87">
        <v>105</v>
      </c>
      <c r="E37" s="87">
        <v>62</v>
      </c>
      <c r="F37" s="87">
        <v>21</v>
      </c>
      <c r="G37" s="15">
        <f>F37/E37</f>
        <v>0.33870967741935482</v>
      </c>
      <c r="H37" s="240" t="s">
        <v>608</v>
      </c>
    </row>
    <row r="38" spans="1:8" s="185" customFormat="1" ht="67.5" hidden="1" outlineLevel="2">
      <c r="A38" s="13"/>
      <c r="B38" s="183" t="s">
        <v>314</v>
      </c>
      <c r="C38" s="240" t="s">
        <v>157</v>
      </c>
      <c r="D38" s="87">
        <v>8815</v>
      </c>
      <c r="E38" s="87">
        <v>3619</v>
      </c>
      <c r="F38" s="87">
        <v>941</v>
      </c>
      <c r="G38" s="15">
        <f>F38/E38</f>
        <v>0.26001657916551535</v>
      </c>
      <c r="H38" s="240" t="s">
        <v>608</v>
      </c>
    </row>
    <row r="39" spans="1:8" s="185" customFormat="1" hidden="1" outlineLevel="2">
      <c r="A39" s="13"/>
      <c r="B39" s="376" t="s">
        <v>13</v>
      </c>
      <c r="C39" s="377"/>
      <c r="D39" s="377"/>
      <c r="E39" s="377"/>
      <c r="F39" s="377"/>
      <c r="G39" s="377"/>
      <c r="H39" s="378"/>
    </row>
    <row r="40" spans="1:8" s="185" customFormat="1" hidden="1" outlineLevel="2">
      <c r="A40" s="13"/>
      <c r="B40" s="183" t="s">
        <v>315</v>
      </c>
      <c r="C40" s="87" t="s">
        <v>121</v>
      </c>
      <c r="D40" s="87">
        <v>100</v>
      </c>
      <c r="E40" s="87">
        <v>100</v>
      </c>
      <c r="F40" s="87" t="s">
        <v>450</v>
      </c>
      <c r="G40" s="15">
        <v>1</v>
      </c>
      <c r="H40" s="240"/>
    </row>
    <row r="41" spans="1:8" s="9" customFormat="1" ht="15" customHeight="1" collapsed="1">
      <c r="A41" s="12" t="s">
        <v>134</v>
      </c>
      <c r="B41" s="373" t="s">
        <v>15</v>
      </c>
      <c r="C41" s="374"/>
      <c r="D41" s="374"/>
      <c r="E41" s="374"/>
      <c r="F41" s="374"/>
      <c r="G41" s="374"/>
      <c r="H41" s="375"/>
    </row>
    <row r="42" spans="1:8" s="185" customFormat="1" ht="40.5" hidden="1" customHeight="1" outlineLevel="2">
      <c r="A42" s="13"/>
      <c r="B42" s="183" t="s">
        <v>233</v>
      </c>
      <c r="C42" s="240" t="s">
        <v>157</v>
      </c>
      <c r="D42" s="87">
        <v>257</v>
      </c>
      <c r="E42" s="87">
        <v>290</v>
      </c>
      <c r="F42" s="87">
        <v>0</v>
      </c>
      <c r="G42" s="86">
        <f>F42/E42</f>
        <v>0</v>
      </c>
      <c r="H42" s="240" t="s">
        <v>231</v>
      </c>
    </row>
    <row r="43" spans="1:8" s="185" customFormat="1" ht="54" hidden="1" outlineLevel="2">
      <c r="A43" s="13"/>
      <c r="B43" s="183" t="s">
        <v>316</v>
      </c>
      <c r="C43" s="240" t="s">
        <v>157</v>
      </c>
      <c r="D43" s="87" t="s">
        <v>168</v>
      </c>
      <c r="E43" s="87">
        <v>70</v>
      </c>
      <c r="F43" s="87">
        <v>91</v>
      </c>
      <c r="G43" s="86">
        <f>F43/E43</f>
        <v>1.3</v>
      </c>
      <c r="H43" s="240" t="s">
        <v>607</v>
      </c>
    </row>
    <row r="44" spans="1:8" s="185" customFormat="1" ht="54" hidden="1" outlineLevel="2">
      <c r="A44" s="13"/>
      <c r="B44" s="183" t="s">
        <v>838</v>
      </c>
      <c r="C44" s="240" t="s">
        <v>121</v>
      </c>
      <c r="D44" s="87">
        <v>25</v>
      </c>
      <c r="E44" s="87">
        <v>33</v>
      </c>
      <c r="F44" s="87" t="s">
        <v>168</v>
      </c>
      <c r="G44" s="86" t="s">
        <v>168</v>
      </c>
      <c r="H44" s="240"/>
    </row>
    <row r="45" spans="1:8" s="9" customFormat="1" ht="15" customHeight="1" collapsed="1">
      <c r="A45" s="12" t="s">
        <v>135</v>
      </c>
      <c r="B45" s="373" t="s">
        <v>22</v>
      </c>
      <c r="C45" s="374"/>
      <c r="D45" s="374"/>
      <c r="E45" s="374"/>
      <c r="F45" s="374"/>
      <c r="G45" s="374"/>
      <c r="H45" s="375"/>
    </row>
    <row r="46" spans="1:8" s="185" customFormat="1" ht="15" hidden="1" customHeight="1" outlineLevel="1" collapsed="1">
      <c r="A46" s="13"/>
      <c r="B46" s="376" t="s">
        <v>319</v>
      </c>
      <c r="C46" s="377"/>
      <c r="D46" s="377"/>
      <c r="E46" s="377"/>
      <c r="F46" s="377"/>
      <c r="G46" s="377"/>
      <c r="H46" s="378"/>
    </row>
    <row r="47" spans="1:8" s="185" customFormat="1" hidden="1" outlineLevel="2">
      <c r="A47" s="13"/>
      <c r="B47" s="183" t="s">
        <v>317</v>
      </c>
      <c r="C47" s="155" t="s">
        <v>213</v>
      </c>
      <c r="D47" s="87">
        <v>5028</v>
      </c>
      <c r="E47" s="87">
        <v>5805</v>
      </c>
      <c r="F47" s="87">
        <v>5613</v>
      </c>
      <c r="G47" s="15">
        <f>F47/E47</f>
        <v>0.96692506459948324</v>
      </c>
      <c r="H47" s="184" t="s">
        <v>541</v>
      </c>
    </row>
    <row r="48" spans="1:8" s="185" customFormat="1" ht="27" hidden="1" outlineLevel="2">
      <c r="A48" s="13"/>
      <c r="B48" s="183" t="s">
        <v>214</v>
      </c>
      <c r="C48" s="155" t="s">
        <v>121</v>
      </c>
      <c r="D48" s="87">
        <v>77.900000000000006</v>
      </c>
      <c r="E48" s="87">
        <v>100</v>
      </c>
      <c r="F48" s="87">
        <v>99.9</v>
      </c>
      <c r="G48" s="15">
        <f>F48/E48</f>
        <v>0.99900000000000011</v>
      </c>
      <c r="H48" s="184" t="s">
        <v>541</v>
      </c>
    </row>
    <row r="49" spans="1:8" s="185" customFormat="1" hidden="1" outlineLevel="2">
      <c r="A49" s="13"/>
      <c r="B49" s="183" t="s">
        <v>333</v>
      </c>
      <c r="C49" s="155" t="s">
        <v>121</v>
      </c>
      <c r="D49" s="87">
        <v>0.66</v>
      </c>
      <c r="E49" s="87">
        <v>0.66</v>
      </c>
      <c r="F49" s="87">
        <v>0.24</v>
      </c>
      <c r="G49" s="15">
        <f>F49/E49</f>
        <v>0.36363636363636359</v>
      </c>
      <c r="H49" s="184" t="s">
        <v>539</v>
      </c>
    </row>
    <row r="50" spans="1:8" s="185" customFormat="1" ht="27" hidden="1" outlineLevel="2">
      <c r="A50" s="13"/>
      <c r="B50" s="183" t="s">
        <v>318</v>
      </c>
      <c r="C50" s="155" t="s">
        <v>121</v>
      </c>
      <c r="D50" s="87">
        <v>96</v>
      </c>
      <c r="E50" s="87">
        <v>172</v>
      </c>
      <c r="F50" s="87">
        <v>124</v>
      </c>
      <c r="G50" s="15">
        <f>F50/E50</f>
        <v>0.72093023255813948</v>
      </c>
      <c r="H50" s="186" t="s">
        <v>540</v>
      </c>
    </row>
    <row r="51" spans="1:8" s="185" customFormat="1" ht="15" hidden="1" customHeight="1" outlineLevel="1" collapsed="1">
      <c r="A51" s="13"/>
      <c r="B51" s="376" t="s">
        <v>320</v>
      </c>
      <c r="C51" s="377"/>
      <c r="D51" s="377"/>
      <c r="E51" s="377"/>
      <c r="F51" s="377"/>
      <c r="G51" s="377"/>
      <c r="H51" s="378"/>
    </row>
    <row r="52" spans="1:8" s="185" customFormat="1" ht="40.5" hidden="1" customHeight="1" outlineLevel="2">
      <c r="A52" s="13"/>
      <c r="B52" s="183" t="s">
        <v>321</v>
      </c>
      <c r="C52" s="155" t="s">
        <v>121</v>
      </c>
      <c r="D52" s="154">
        <v>6.6</v>
      </c>
      <c r="E52" s="154">
        <v>7</v>
      </c>
      <c r="F52" s="154">
        <v>3.6</v>
      </c>
      <c r="G52" s="15">
        <f>F52/E52</f>
        <v>0.51428571428571435</v>
      </c>
      <c r="H52" s="186" t="s">
        <v>542</v>
      </c>
    </row>
    <row r="53" spans="1:8" s="185" customFormat="1" ht="27" hidden="1" outlineLevel="2">
      <c r="A53" s="13"/>
      <c r="B53" s="183" t="s">
        <v>322</v>
      </c>
      <c r="C53" s="155" t="s">
        <v>121</v>
      </c>
      <c r="D53" s="154">
        <v>7.3</v>
      </c>
      <c r="E53" s="154">
        <v>7.7</v>
      </c>
      <c r="F53" s="154">
        <v>3.8</v>
      </c>
      <c r="G53" s="15">
        <f>F53/E53</f>
        <v>0.49350649350649345</v>
      </c>
      <c r="H53" s="184" t="s">
        <v>541</v>
      </c>
    </row>
    <row r="54" spans="1:8" s="185" customFormat="1" ht="28.5" hidden="1" customHeight="1" outlineLevel="1" collapsed="1">
      <c r="A54" s="13"/>
      <c r="B54" s="376" t="s">
        <v>323</v>
      </c>
      <c r="C54" s="377"/>
      <c r="D54" s="377"/>
      <c r="E54" s="377"/>
      <c r="F54" s="377"/>
      <c r="G54" s="377"/>
      <c r="H54" s="378"/>
    </row>
    <row r="55" spans="1:8" s="185" customFormat="1" ht="27" hidden="1" outlineLevel="2">
      <c r="A55" s="13"/>
      <c r="B55" s="183" t="s">
        <v>324</v>
      </c>
      <c r="C55" s="155" t="s">
        <v>215</v>
      </c>
      <c r="D55" s="187">
        <v>1381224</v>
      </c>
      <c r="E55" s="187">
        <v>1381224</v>
      </c>
      <c r="F55" s="187">
        <v>518918</v>
      </c>
      <c r="G55" s="15">
        <f>F55/E55</f>
        <v>0.37569431171193085</v>
      </c>
      <c r="H55" s="186" t="s">
        <v>543</v>
      </c>
    </row>
    <row r="56" spans="1:8" s="185" customFormat="1" ht="27" hidden="1" outlineLevel="2">
      <c r="A56" s="13"/>
      <c r="B56" s="183" t="s">
        <v>325</v>
      </c>
      <c r="C56" s="155" t="s">
        <v>201</v>
      </c>
      <c r="D56" s="154">
        <v>52</v>
      </c>
      <c r="E56" s="154">
        <v>52</v>
      </c>
      <c r="F56" s="154">
        <v>26</v>
      </c>
      <c r="G56" s="15">
        <f>F56/E56</f>
        <v>0.5</v>
      </c>
      <c r="H56" s="186" t="s">
        <v>543</v>
      </c>
    </row>
    <row r="57" spans="1:8" s="185" customFormat="1" ht="27" hidden="1" outlineLevel="2">
      <c r="A57" s="13"/>
      <c r="B57" s="183" t="s">
        <v>326</v>
      </c>
      <c r="C57" s="155" t="s">
        <v>216</v>
      </c>
      <c r="D57" s="154">
        <v>13660</v>
      </c>
      <c r="E57" s="154">
        <v>14280</v>
      </c>
      <c r="F57" s="154">
        <v>7140</v>
      </c>
      <c r="G57" s="15">
        <f>F57/E57</f>
        <v>0.5</v>
      </c>
      <c r="H57" s="186" t="s">
        <v>543</v>
      </c>
    </row>
    <row r="58" spans="1:8" s="185" customFormat="1" hidden="1" outlineLevel="1" collapsed="1">
      <c r="A58" s="13"/>
      <c r="B58" s="376" t="s">
        <v>327</v>
      </c>
      <c r="C58" s="377"/>
      <c r="D58" s="377"/>
      <c r="E58" s="377"/>
      <c r="F58" s="377"/>
      <c r="G58" s="377"/>
      <c r="H58" s="378"/>
    </row>
    <row r="59" spans="1:8" s="24" customFormat="1" ht="27" hidden="1" outlineLevel="2">
      <c r="A59" s="13"/>
      <c r="B59" s="14" t="s">
        <v>328</v>
      </c>
      <c r="C59" s="154" t="s">
        <v>121</v>
      </c>
      <c r="D59" s="154">
        <v>71</v>
      </c>
      <c r="E59" s="154">
        <v>83</v>
      </c>
      <c r="F59" s="154">
        <v>83</v>
      </c>
      <c r="G59" s="86">
        <f>F59/E59</f>
        <v>1</v>
      </c>
      <c r="H59" s="184" t="s">
        <v>544</v>
      </c>
    </row>
    <row r="60" spans="1:8" s="24" customFormat="1" ht="40.5" hidden="1" outlineLevel="2">
      <c r="A60" s="13"/>
      <c r="B60" s="188" t="s">
        <v>329</v>
      </c>
      <c r="C60" s="154" t="s">
        <v>121</v>
      </c>
      <c r="D60" s="154">
        <v>59.7</v>
      </c>
      <c r="E60" s="154">
        <v>82.4</v>
      </c>
      <c r="F60" s="154">
        <v>81.3</v>
      </c>
      <c r="G60" s="86">
        <f>F60/E60</f>
        <v>0.98665048543689315</v>
      </c>
      <c r="H60" s="186" t="s">
        <v>545</v>
      </c>
    </row>
    <row r="61" spans="1:8" s="24" customFormat="1" hidden="1" outlineLevel="1" collapsed="1">
      <c r="A61" s="13"/>
      <c r="B61" s="376" t="s">
        <v>330</v>
      </c>
      <c r="C61" s="377"/>
      <c r="D61" s="377"/>
      <c r="E61" s="377"/>
      <c r="F61" s="377"/>
      <c r="G61" s="377"/>
      <c r="H61" s="378"/>
    </row>
    <row r="62" spans="1:8" s="24" customFormat="1" ht="27" hidden="1" outlineLevel="2">
      <c r="A62" s="13"/>
      <c r="B62" s="14" t="s">
        <v>331</v>
      </c>
      <c r="C62" s="154" t="s">
        <v>121</v>
      </c>
      <c r="D62" s="154">
        <v>100</v>
      </c>
      <c r="E62" s="154">
        <v>100</v>
      </c>
      <c r="F62" s="154" t="s">
        <v>450</v>
      </c>
      <c r="G62" s="86">
        <v>1</v>
      </c>
      <c r="H62" s="183"/>
    </row>
    <row r="63" spans="1:8" s="24" customFormat="1" ht="30.75" hidden="1" customHeight="1" outlineLevel="1" collapsed="1">
      <c r="A63" s="13"/>
      <c r="B63" s="376" t="s">
        <v>332</v>
      </c>
      <c r="C63" s="377"/>
      <c r="D63" s="377"/>
      <c r="E63" s="377"/>
      <c r="F63" s="377"/>
      <c r="G63" s="377"/>
      <c r="H63" s="378"/>
    </row>
    <row r="64" spans="1:8" s="24" customFormat="1" ht="30.75" hidden="1" customHeight="1" outlineLevel="2">
      <c r="A64" s="13"/>
      <c r="B64" s="14" t="s">
        <v>217</v>
      </c>
      <c r="C64" s="154" t="s">
        <v>157</v>
      </c>
      <c r="D64" s="38">
        <v>323</v>
      </c>
      <c r="E64" s="38">
        <v>330</v>
      </c>
      <c r="F64" s="38">
        <v>330</v>
      </c>
      <c r="G64" s="189">
        <f>F64/E64</f>
        <v>1</v>
      </c>
      <c r="H64" s="183" t="s">
        <v>546</v>
      </c>
    </row>
    <row r="65" spans="1:8" s="9" customFormat="1" collapsed="1">
      <c r="A65" s="12" t="s">
        <v>136</v>
      </c>
      <c r="B65" s="373" t="s">
        <v>34</v>
      </c>
      <c r="C65" s="374"/>
      <c r="D65" s="374"/>
      <c r="E65" s="374"/>
      <c r="F65" s="374"/>
      <c r="G65" s="374"/>
      <c r="H65" s="375"/>
    </row>
    <row r="66" spans="1:8" s="9" customFormat="1" hidden="1" outlineLevel="1">
      <c r="A66" s="87"/>
      <c r="B66" s="376" t="s">
        <v>149</v>
      </c>
      <c r="C66" s="377"/>
      <c r="D66" s="377"/>
      <c r="E66" s="377"/>
      <c r="F66" s="377"/>
      <c r="G66" s="377"/>
      <c r="H66" s="378"/>
    </row>
    <row r="67" spans="1:8" s="9" customFormat="1" ht="30" hidden="1" customHeight="1" outlineLevel="2">
      <c r="A67" s="87"/>
      <c r="B67" s="164" t="s">
        <v>334</v>
      </c>
      <c r="C67" s="279" t="s">
        <v>150</v>
      </c>
      <c r="D67" s="279">
        <v>235</v>
      </c>
      <c r="E67" s="279">
        <v>545</v>
      </c>
      <c r="F67" s="279">
        <v>167</v>
      </c>
      <c r="G67" s="146">
        <f>F67/E67</f>
        <v>0.30642201834862387</v>
      </c>
      <c r="H67" s="10" t="s">
        <v>151</v>
      </c>
    </row>
    <row r="68" spans="1:8" s="9" customFormat="1" ht="27" hidden="1" outlineLevel="2">
      <c r="A68" s="283"/>
      <c r="B68" s="164" t="s">
        <v>335</v>
      </c>
      <c r="C68" s="279" t="s">
        <v>152</v>
      </c>
      <c r="D68" s="279">
        <v>385</v>
      </c>
      <c r="E68" s="279">
        <v>390</v>
      </c>
      <c r="F68" s="279">
        <v>103</v>
      </c>
      <c r="G68" s="146">
        <f>F68/E68</f>
        <v>0.26410256410256411</v>
      </c>
      <c r="H68" s="10" t="s">
        <v>440</v>
      </c>
    </row>
    <row r="69" spans="1:8" ht="40.5" hidden="1" outlineLevel="2">
      <c r="A69" s="42"/>
      <c r="B69" s="164" t="s">
        <v>848</v>
      </c>
      <c r="C69" s="279" t="s">
        <v>121</v>
      </c>
      <c r="D69" s="279">
        <v>37</v>
      </c>
      <c r="E69" s="279">
        <v>37.799999999999997</v>
      </c>
      <c r="F69" s="44"/>
      <c r="G69" s="165">
        <f t="shared" ref="G69:G75" si="1">F69/E69</f>
        <v>0</v>
      </c>
      <c r="H69" s="10" t="s">
        <v>855</v>
      </c>
    </row>
    <row r="70" spans="1:8" ht="40.5" hidden="1" outlineLevel="2">
      <c r="A70" s="280"/>
      <c r="B70" s="284" t="s">
        <v>849</v>
      </c>
      <c r="C70" s="278" t="s">
        <v>121</v>
      </c>
      <c r="D70" s="279">
        <v>32</v>
      </c>
      <c r="E70" s="279">
        <v>47.3</v>
      </c>
      <c r="F70" s="44"/>
      <c r="G70" s="165">
        <f t="shared" si="1"/>
        <v>0</v>
      </c>
      <c r="H70" s="10" t="s">
        <v>855</v>
      </c>
    </row>
    <row r="71" spans="1:8" ht="40.5" hidden="1" outlineLevel="2">
      <c r="A71" s="280"/>
      <c r="B71" s="284" t="s">
        <v>850</v>
      </c>
      <c r="C71" s="279" t="s">
        <v>121</v>
      </c>
      <c r="D71" s="279">
        <v>18.5</v>
      </c>
      <c r="E71" s="279">
        <v>19.5</v>
      </c>
      <c r="F71" s="44"/>
      <c r="G71" s="165">
        <f t="shared" si="1"/>
        <v>0</v>
      </c>
      <c r="H71" s="10" t="s">
        <v>855</v>
      </c>
    </row>
    <row r="72" spans="1:8" ht="40.5" hidden="1" outlineLevel="2">
      <c r="A72" s="280"/>
      <c r="B72" s="284" t="s">
        <v>851</v>
      </c>
      <c r="C72" s="279" t="s">
        <v>121</v>
      </c>
      <c r="D72" s="279">
        <v>58</v>
      </c>
      <c r="E72" s="279">
        <v>64</v>
      </c>
      <c r="F72" s="44"/>
      <c r="G72" s="165">
        <f t="shared" si="1"/>
        <v>0</v>
      </c>
      <c r="H72" s="10" t="s">
        <v>855</v>
      </c>
    </row>
    <row r="73" spans="1:8" ht="54" hidden="1" outlineLevel="2">
      <c r="A73" s="280"/>
      <c r="B73" s="284" t="s">
        <v>852</v>
      </c>
      <c r="C73" s="279" t="s">
        <v>121</v>
      </c>
      <c r="D73" s="279">
        <v>10.8</v>
      </c>
      <c r="E73" s="279">
        <v>11.9</v>
      </c>
      <c r="F73" s="44"/>
      <c r="G73" s="165">
        <f t="shared" si="1"/>
        <v>0</v>
      </c>
      <c r="H73" s="10" t="s">
        <v>855</v>
      </c>
    </row>
    <row r="74" spans="1:8" ht="81" hidden="1" outlineLevel="2">
      <c r="A74" s="280"/>
      <c r="B74" s="284" t="s">
        <v>853</v>
      </c>
      <c r="C74" s="279" t="s">
        <v>121</v>
      </c>
      <c r="D74" s="279">
        <v>0</v>
      </c>
      <c r="E74" s="279">
        <v>5.9</v>
      </c>
      <c r="F74" s="44"/>
      <c r="G74" s="165">
        <f t="shared" si="1"/>
        <v>0</v>
      </c>
      <c r="H74" s="10" t="s">
        <v>855</v>
      </c>
    </row>
    <row r="75" spans="1:8" ht="27" hidden="1" outlineLevel="2">
      <c r="A75" s="280"/>
      <c r="B75" s="285" t="s">
        <v>854</v>
      </c>
      <c r="C75" s="279" t="s">
        <v>121</v>
      </c>
      <c r="D75" s="279">
        <v>0</v>
      </c>
      <c r="E75" s="279">
        <v>30</v>
      </c>
      <c r="F75" s="44"/>
      <c r="G75" s="165">
        <f t="shared" si="1"/>
        <v>0</v>
      </c>
      <c r="H75" s="10" t="s">
        <v>855</v>
      </c>
    </row>
    <row r="76" spans="1:8" s="9" customFormat="1" hidden="1" outlineLevel="1">
      <c r="A76" s="87"/>
      <c r="B76" s="376" t="s">
        <v>25</v>
      </c>
      <c r="C76" s="377"/>
      <c r="D76" s="377"/>
      <c r="E76" s="377"/>
      <c r="F76" s="377"/>
      <c r="G76" s="377"/>
      <c r="H76" s="378"/>
    </row>
    <row r="77" spans="1:8" s="9" customFormat="1" ht="40.5" hidden="1" outlineLevel="2">
      <c r="A77" s="166"/>
      <c r="B77" s="186" t="s">
        <v>336</v>
      </c>
      <c r="C77" s="279" t="s">
        <v>152</v>
      </c>
      <c r="D77" s="279">
        <v>82</v>
      </c>
      <c r="E77" s="279">
        <v>84</v>
      </c>
      <c r="F77" s="279">
        <v>49</v>
      </c>
      <c r="G77" s="86">
        <f>F77/E77</f>
        <v>0.58333333333333337</v>
      </c>
      <c r="H77" s="10" t="s">
        <v>441</v>
      </c>
    </row>
    <row r="78" spans="1:8" s="9" customFormat="1" ht="54" hidden="1" outlineLevel="2">
      <c r="A78" s="87"/>
      <c r="B78" s="186" t="s">
        <v>337</v>
      </c>
      <c r="C78" s="14" t="s">
        <v>150</v>
      </c>
      <c r="D78" s="279">
        <v>3900</v>
      </c>
      <c r="E78" s="279">
        <v>3900</v>
      </c>
      <c r="F78" s="279">
        <v>3210</v>
      </c>
      <c r="G78" s="86">
        <f>F78/E78</f>
        <v>0.82307692307692304</v>
      </c>
      <c r="H78" s="10" t="s">
        <v>442</v>
      </c>
    </row>
    <row r="79" spans="1:8" s="9" customFormat="1" hidden="1" outlineLevel="1">
      <c r="A79" s="113"/>
      <c r="B79" s="376" t="s">
        <v>155</v>
      </c>
      <c r="C79" s="377"/>
      <c r="D79" s="377"/>
      <c r="E79" s="377"/>
      <c r="F79" s="377"/>
      <c r="G79" s="377"/>
      <c r="H79" s="378"/>
    </row>
    <row r="80" spans="1:8" s="9" customFormat="1" ht="27" hidden="1" outlineLevel="2">
      <c r="A80" s="113"/>
      <c r="B80" s="164" t="s">
        <v>338</v>
      </c>
      <c r="C80" s="279" t="s">
        <v>156</v>
      </c>
      <c r="D80" s="279">
        <v>1900</v>
      </c>
      <c r="E80" s="279">
        <v>2500</v>
      </c>
      <c r="F80" s="279">
        <v>0</v>
      </c>
      <c r="G80" s="86">
        <f>F80/E80</f>
        <v>0</v>
      </c>
      <c r="H80" s="10" t="s">
        <v>158</v>
      </c>
    </row>
    <row r="81" spans="1:8" s="9" customFormat="1" ht="40.5" hidden="1" customHeight="1" outlineLevel="2">
      <c r="A81" s="113"/>
      <c r="B81" s="164" t="s">
        <v>154</v>
      </c>
      <c r="C81" s="279" t="s">
        <v>121</v>
      </c>
      <c r="D81" s="279">
        <v>1.2</v>
      </c>
      <c r="E81" s="279">
        <v>1.1000000000000001</v>
      </c>
      <c r="F81" s="279">
        <v>0.5</v>
      </c>
      <c r="G81" s="86">
        <f>F81/E81</f>
        <v>0.45454545454545453</v>
      </c>
      <c r="H81" s="10" t="s">
        <v>443</v>
      </c>
    </row>
    <row r="82" spans="1:8" s="9" customFormat="1" ht="27" hidden="1" outlineLevel="2">
      <c r="A82" s="113"/>
      <c r="B82" s="164" t="s">
        <v>339</v>
      </c>
      <c r="C82" s="279" t="s">
        <v>121</v>
      </c>
      <c r="D82" s="279">
        <v>100</v>
      </c>
      <c r="E82" s="279">
        <v>100</v>
      </c>
      <c r="F82" s="279">
        <v>100</v>
      </c>
      <c r="G82" s="86">
        <f>F82/E82</f>
        <v>1</v>
      </c>
      <c r="H82" s="10"/>
    </row>
    <row r="83" spans="1:8" s="9" customFormat="1" hidden="1" outlineLevel="1">
      <c r="A83" s="113"/>
      <c r="B83" s="376" t="s">
        <v>340</v>
      </c>
      <c r="C83" s="377"/>
      <c r="D83" s="377"/>
      <c r="E83" s="377"/>
      <c r="F83" s="377"/>
      <c r="G83" s="377"/>
      <c r="H83" s="378"/>
    </row>
    <row r="84" spans="1:8" s="9" customFormat="1" hidden="1" outlineLevel="2">
      <c r="A84" s="113"/>
      <c r="B84" s="164" t="s">
        <v>315</v>
      </c>
      <c r="C84" s="279" t="s">
        <v>121</v>
      </c>
      <c r="D84" s="279">
        <v>100</v>
      </c>
      <c r="E84" s="279">
        <v>100</v>
      </c>
      <c r="F84" s="279" t="s">
        <v>450</v>
      </c>
      <c r="G84" s="86">
        <v>1</v>
      </c>
      <c r="H84" s="10"/>
    </row>
    <row r="85" spans="1:8" s="9" customFormat="1" collapsed="1">
      <c r="A85" s="12" t="s">
        <v>159</v>
      </c>
      <c r="B85" s="373" t="s">
        <v>116</v>
      </c>
      <c r="C85" s="374"/>
      <c r="D85" s="374"/>
      <c r="E85" s="374"/>
      <c r="F85" s="374"/>
      <c r="G85" s="374"/>
      <c r="H85" s="375"/>
    </row>
    <row r="86" spans="1:8" s="9" customFormat="1" hidden="1" outlineLevel="1">
      <c r="A86" s="87"/>
      <c r="B86" s="376" t="s">
        <v>341</v>
      </c>
      <c r="C86" s="377"/>
      <c r="D86" s="377"/>
      <c r="E86" s="377"/>
      <c r="F86" s="377"/>
      <c r="G86" s="377"/>
      <c r="H86" s="378"/>
    </row>
    <row r="87" spans="1:8" s="9" customFormat="1" ht="27" hidden="1" outlineLevel="2">
      <c r="A87" s="163"/>
      <c r="B87" s="164" t="s">
        <v>342</v>
      </c>
      <c r="C87" s="237" t="s">
        <v>121</v>
      </c>
      <c r="D87" s="237">
        <v>100</v>
      </c>
      <c r="E87" s="237">
        <v>100</v>
      </c>
      <c r="F87" s="237" t="s">
        <v>450</v>
      </c>
      <c r="G87" s="165">
        <v>1</v>
      </c>
      <c r="H87" s="10"/>
    </row>
    <row r="88" spans="1:8" s="9" customFormat="1" hidden="1" outlineLevel="1">
      <c r="A88" s="87"/>
      <c r="B88" s="376" t="s">
        <v>224</v>
      </c>
      <c r="C88" s="377"/>
      <c r="D88" s="377"/>
      <c r="E88" s="377"/>
      <c r="F88" s="377"/>
      <c r="G88" s="377"/>
      <c r="H88" s="378"/>
    </row>
    <row r="89" spans="1:8" s="9" customFormat="1" ht="45.75" hidden="1" customHeight="1" outlineLevel="2">
      <c r="A89" s="166"/>
      <c r="B89" s="167" t="s">
        <v>343</v>
      </c>
      <c r="C89" s="237" t="s">
        <v>121</v>
      </c>
      <c r="D89" s="237">
        <v>100</v>
      </c>
      <c r="E89" s="237">
        <v>100</v>
      </c>
      <c r="F89" s="237">
        <v>0</v>
      </c>
      <c r="G89" s="146">
        <f>F89/E89</f>
        <v>0</v>
      </c>
      <c r="H89" s="168"/>
    </row>
    <row r="90" spans="1:8" s="9" customFormat="1" ht="45.75" hidden="1" customHeight="1" outlineLevel="2">
      <c r="A90" s="166"/>
      <c r="B90" s="167" t="s">
        <v>804</v>
      </c>
      <c r="C90" s="237" t="s">
        <v>157</v>
      </c>
      <c r="D90" s="237">
        <v>0</v>
      </c>
      <c r="E90" s="237">
        <v>8</v>
      </c>
      <c r="F90" s="237">
        <v>0</v>
      </c>
      <c r="G90" s="146">
        <f>F90/E90</f>
        <v>0</v>
      </c>
      <c r="H90" s="168"/>
    </row>
    <row r="91" spans="1:8" s="9" customFormat="1" ht="27" hidden="1" outlineLevel="2">
      <c r="A91" s="166"/>
      <c r="B91" s="167" t="s">
        <v>199</v>
      </c>
      <c r="C91" s="237" t="s">
        <v>121</v>
      </c>
      <c r="D91" s="237">
        <v>100</v>
      </c>
      <c r="E91" s="237">
        <v>100</v>
      </c>
      <c r="F91" s="237">
        <v>0</v>
      </c>
      <c r="G91" s="146">
        <f>F91/E91</f>
        <v>0</v>
      </c>
      <c r="H91" s="168"/>
    </row>
    <row r="92" spans="1:8" s="9" customFormat="1" collapsed="1">
      <c r="A92" s="12" t="s">
        <v>137</v>
      </c>
      <c r="B92" s="373" t="s">
        <v>37</v>
      </c>
      <c r="C92" s="374"/>
      <c r="D92" s="374"/>
      <c r="E92" s="374"/>
      <c r="F92" s="374"/>
      <c r="G92" s="374"/>
      <c r="H92" s="375"/>
    </row>
    <row r="93" spans="1:8" s="24" customFormat="1" ht="67.5" hidden="1" outlineLevel="1">
      <c r="A93" s="13"/>
      <c r="B93" s="14" t="s">
        <v>344</v>
      </c>
      <c r="C93" s="263" t="s">
        <v>345</v>
      </c>
      <c r="D93" s="281">
        <v>0.22700000000000001</v>
      </c>
      <c r="E93" s="281">
        <v>0.27200000000000002</v>
      </c>
      <c r="F93" s="281">
        <v>8.5000000000000006E-2</v>
      </c>
      <c r="G93" s="15">
        <f t="shared" ref="G93:G100" si="2">F93/E93</f>
        <v>0.3125</v>
      </c>
      <c r="H93" s="10" t="s">
        <v>616</v>
      </c>
    </row>
    <row r="94" spans="1:8" s="24" customFormat="1" ht="67.5" hidden="1" outlineLevel="1">
      <c r="A94" s="13"/>
      <c r="B94" s="14" t="s">
        <v>346</v>
      </c>
      <c r="C94" s="263" t="s">
        <v>345</v>
      </c>
      <c r="D94" s="281">
        <v>0.77300000000000002</v>
      </c>
      <c r="E94" s="281">
        <v>0.82</v>
      </c>
      <c r="F94" s="281">
        <v>0.51200000000000001</v>
      </c>
      <c r="G94" s="15">
        <f t="shared" si="2"/>
        <v>0.62439024390243902</v>
      </c>
      <c r="H94" s="10" t="s">
        <v>616</v>
      </c>
    </row>
    <row r="95" spans="1:8" s="24" customFormat="1" ht="27" hidden="1" outlineLevel="1">
      <c r="A95" s="13"/>
      <c r="B95" s="14" t="s">
        <v>347</v>
      </c>
      <c r="C95" s="263" t="s">
        <v>345</v>
      </c>
      <c r="D95" s="169">
        <v>0.2</v>
      </c>
      <c r="E95" s="281">
        <v>0.215</v>
      </c>
      <c r="F95" s="281">
        <v>0.13800000000000001</v>
      </c>
      <c r="G95" s="15">
        <f t="shared" si="2"/>
        <v>0.64186046511627914</v>
      </c>
      <c r="H95" s="10" t="s">
        <v>617</v>
      </c>
    </row>
    <row r="96" spans="1:8" s="24" customFormat="1" ht="40.5" hidden="1" outlineLevel="1">
      <c r="A96" s="13"/>
      <c r="B96" s="14" t="s">
        <v>348</v>
      </c>
      <c r="C96" s="263" t="s">
        <v>349</v>
      </c>
      <c r="D96" s="169">
        <v>14.1</v>
      </c>
      <c r="E96" s="169">
        <v>15.5</v>
      </c>
      <c r="F96" s="169">
        <v>15.5</v>
      </c>
      <c r="G96" s="15">
        <f t="shared" si="2"/>
        <v>1</v>
      </c>
      <c r="H96" s="10" t="s">
        <v>210</v>
      </c>
    </row>
    <row r="97" spans="1:8" s="24" customFormat="1" ht="40.5" hidden="1" outlineLevel="1">
      <c r="A97" s="13"/>
      <c r="B97" s="14" t="s">
        <v>350</v>
      </c>
      <c r="C97" s="263" t="s">
        <v>209</v>
      </c>
      <c r="D97" s="169">
        <v>2.5</v>
      </c>
      <c r="E97" s="169">
        <v>4</v>
      </c>
      <c r="F97" s="169">
        <v>0</v>
      </c>
      <c r="G97" s="15">
        <f t="shared" si="2"/>
        <v>0</v>
      </c>
      <c r="H97" s="10" t="s">
        <v>210</v>
      </c>
    </row>
    <row r="98" spans="1:8" s="24" customFormat="1" ht="67.5" hidden="1" outlineLevel="1">
      <c r="A98" s="13"/>
      <c r="B98" s="14" t="s">
        <v>351</v>
      </c>
      <c r="C98" s="263" t="s">
        <v>281</v>
      </c>
      <c r="D98" s="169">
        <v>220</v>
      </c>
      <c r="E98" s="169">
        <v>280</v>
      </c>
      <c r="F98" s="38">
        <v>115</v>
      </c>
      <c r="G98" s="15">
        <f t="shared" si="2"/>
        <v>0.4107142857142857</v>
      </c>
      <c r="H98" s="10" t="s">
        <v>618</v>
      </c>
    </row>
    <row r="99" spans="1:8" s="24" customFormat="1" ht="79.5" hidden="1" customHeight="1" outlineLevel="1">
      <c r="A99" s="13"/>
      <c r="B99" s="14" t="s">
        <v>352</v>
      </c>
      <c r="C99" s="263" t="s">
        <v>226</v>
      </c>
      <c r="D99" s="169">
        <v>200</v>
      </c>
      <c r="E99" s="169">
        <v>215</v>
      </c>
      <c r="F99" s="38">
        <v>115</v>
      </c>
      <c r="G99" s="15">
        <f t="shared" si="2"/>
        <v>0.53488372093023251</v>
      </c>
      <c r="H99" s="10" t="s">
        <v>619</v>
      </c>
    </row>
    <row r="100" spans="1:8" s="24" customFormat="1" ht="67.5" hidden="1" outlineLevel="1">
      <c r="A100" s="13"/>
      <c r="B100" s="14" t="s">
        <v>353</v>
      </c>
      <c r="C100" s="263" t="s">
        <v>226</v>
      </c>
      <c r="D100" s="38">
        <v>1</v>
      </c>
      <c r="E100" s="38">
        <v>1</v>
      </c>
      <c r="F100" s="38">
        <v>1</v>
      </c>
      <c r="G100" s="15">
        <f t="shared" si="2"/>
        <v>1</v>
      </c>
      <c r="H100" s="10" t="s">
        <v>619</v>
      </c>
    </row>
    <row r="101" spans="1:8" s="9" customFormat="1" collapsed="1">
      <c r="A101" s="12" t="s">
        <v>138</v>
      </c>
      <c r="B101" s="373" t="s">
        <v>119</v>
      </c>
      <c r="C101" s="374"/>
      <c r="D101" s="374"/>
      <c r="E101" s="374"/>
      <c r="F101" s="374"/>
      <c r="G101" s="374"/>
      <c r="H101" s="375"/>
    </row>
    <row r="102" spans="1:8" s="24" customFormat="1" ht="81" hidden="1" outlineLevel="1">
      <c r="A102" s="13"/>
      <c r="B102" s="14" t="s">
        <v>354</v>
      </c>
      <c r="C102" s="41" t="s">
        <v>705</v>
      </c>
      <c r="D102" s="38">
        <v>12</v>
      </c>
      <c r="E102" s="38">
        <v>78</v>
      </c>
      <c r="F102" s="38">
        <v>7</v>
      </c>
      <c r="G102" s="15">
        <f>F102/E102</f>
        <v>8.9743589743589744E-2</v>
      </c>
      <c r="H102" s="10"/>
    </row>
    <row r="103" spans="1:8" s="24" customFormat="1" ht="27" hidden="1" outlineLevel="1">
      <c r="A103" s="13"/>
      <c r="B103" s="14" t="s">
        <v>355</v>
      </c>
      <c r="C103" s="41" t="s">
        <v>226</v>
      </c>
      <c r="D103" s="38">
        <v>2</v>
      </c>
      <c r="E103" s="38">
        <v>2</v>
      </c>
      <c r="F103" s="38">
        <v>1</v>
      </c>
      <c r="G103" s="15">
        <f>F103/E103</f>
        <v>0.5</v>
      </c>
      <c r="H103" s="10"/>
    </row>
    <row r="104" spans="1:8" collapsed="1">
      <c r="A104" s="60" t="s">
        <v>139</v>
      </c>
      <c r="B104" s="385" t="s">
        <v>41</v>
      </c>
      <c r="C104" s="386"/>
      <c r="D104" s="386"/>
      <c r="E104" s="386"/>
      <c r="F104" s="386"/>
      <c r="G104" s="386"/>
      <c r="H104" s="387"/>
    </row>
    <row r="105" spans="1:8" hidden="1" outlineLevel="1">
      <c r="A105" s="25"/>
      <c r="B105" s="382" t="s">
        <v>42</v>
      </c>
      <c r="C105" s="383"/>
      <c r="D105" s="383"/>
      <c r="E105" s="383"/>
      <c r="F105" s="383"/>
      <c r="G105" s="383"/>
      <c r="H105" s="384"/>
    </row>
    <row r="106" spans="1:8" s="64" customFormat="1" ht="57.75" hidden="1" customHeight="1" outlineLevel="2">
      <c r="A106" s="61"/>
      <c r="B106" s="45" t="s">
        <v>356</v>
      </c>
      <c r="C106" s="44" t="s">
        <v>167</v>
      </c>
      <c r="D106" s="70">
        <v>15.1</v>
      </c>
      <c r="E106" s="70">
        <v>17</v>
      </c>
      <c r="F106" s="71">
        <v>0.09</v>
      </c>
      <c r="G106" s="67">
        <f>F106/E106</f>
        <v>5.2941176470588233E-3</v>
      </c>
      <c r="H106" s="63" t="s">
        <v>620</v>
      </c>
    </row>
    <row r="107" spans="1:8" s="64" customFormat="1" ht="36" hidden="1" customHeight="1" outlineLevel="2">
      <c r="A107" s="61"/>
      <c r="B107" s="45" t="s">
        <v>170</v>
      </c>
      <c r="C107" s="44" t="s">
        <v>167</v>
      </c>
      <c r="D107" s="70">
        <v>6.7</v>
      </c>
      <c r="E107" s="70">
        <v>3.9</v>
      </c>
      <c r="F107" s="71">
        <v>0</v>
      </c>
      <c r="G107" s="67">
        <f>F107/E107</f>
        <v>0</v>
      </c>
      <c r="H107" s="63"/>
    </row>
    <row r="108" spans="1:8" s="64" customFormat="1" ht="36" hidden="1" customHeight="1" outlineLevel="2">
      <c r="A108" s="61"/>
      <c r="B108" s="45" t="s">
        <v>174</v>
      </c>
      <c r="C108" s="44" t="s">
        <v>357</v>
      </c>
      <c r="D108" s="70">
        <v>20.9</v>
      </c>
      <c r="E108" s="70">
        <v>21.4</v>
      </c>
      <c r="F108" s="71">
        <v>22.3</v>
      </c>
      <c r="G108" s="67">
        <f>F108/E108</f>
        <v>1.0420560747663552</v>
      </c>
      <c r="H108" s="63" t="s">
        <v>169</v>
      </c>
    </row>
    <row r="109" spans="1:8" s="64" customFormat="1" ht="41.25" hidden="1" customHeight="1" outlineLevel="2">
      <c r="A109" s="61"/>
      <c r="B109" s="45" t="s">
        <v>358</v>
      </c>
      <c r="C109" s="44" t="s">
        <v>172</v>
      </c>
      <c r="D109" s="68">
        <v>459</v>
      </c>
      <c r="E109" s="68">
        <v>300</v>
      </c>
      <c r="F109" s="70">
        <v>29</v>
      </c>
      <c r="G109" s="67">
        <f>F109/E109</f>
        <v>9.6666666666666665E-2</v>
      </c>
      <c r="H109" s="63" t="s">
        <v>169</v>
      </c>
    </row>
    <row r="110" spans="1:8" s="64" customFormat="1" ht="42" hidden="1" customHeight="1" outlineLevel="2">
      <c r="A110" s="61"/>
      <c r="B110" s="45" t="s">
        <v>359</v>
      </c>
      <c r="C110" s="44" t="s">
        <v>173</v>
      </c>
      <c r="D110" s="70">
        <v>4</v>
      </c>
      <c r="E110" s="70">
        <v>14.2</v>
      </c>
      <c r="F110" s="70">
        <v>0</v>
      </c>
      <c r="G110" s="67">
        <f>F110/E110</f>
        <v>0</v>
      </c>
      <c r="H110" s="63"/>
    </row>
    <row r="111" spans="1:8" hidden="1" outlineLevel="1">
      <c r="A111" s="25"/>
      <c r="B111" s="382" t="s">
        <v>39</v>
      </c>
      <c r="C111" s="383"/>
      <c r="D111" s="383"/>
      <c r="E111" s="383"/>
      <c r="F111" s="383"/>
      <c r="G111" s="383"/>
      <c r="H111" s="384"/>
    </row>
    <row r="112" spans="1:8" s="64" customFormat="1" ht="27" hidden="1" outlineLevel="2">
      <c r="A112" s="61"/>
      <c r="B112" s="45" t="s">
        <v>360</v>
      </c>
      <c r="C112" s="44" t="s">
        <v>121</v>
      </c>
      <c r="D112" s="68">
        <v>50</v>
      </c>
      <c r="E112" s="68">
        <v>66</v>
      </c>
      <c r="F112" s="70">
        <v>0</v>
      </c>
      <c r="G112" s="67">
        <v>0</v>
      </c>
      <c r="H112" s="63"/>
    </row>
    <row r="113" spans="1:8" hidden="1" outlineLevel="1">
      <c r="A113" s="25"/>
      <c r="B113" s="382" t="s">
        <v>40</v>
      </c>
      <c r="C113" s="383"/>
      <c r="D113" s="383"/>
      <c r="E113" s="383"/>
      <c r="F113" s="383"/>
      <c r="G113" s="383"/>
      <c r="H113" s="384"/>
    </row>
    <row r="114" spans="1:8" s="64" customFormat="1" ht="64.5" hidden="1" customHeight="1" outlineLevel="2">
      <c r="A114" s="61"/>
      <c r="B114" s="45" t="s">
        <v>361</v>
      </c>
      <c r="C114" s="44" t="s">
        <v>121</v>
      </c>
      <c r="D114" s="68">
        <v>7</v>
      </c>
      <c r="E114" s="68">
        <v>5</v>
      </c>
      <c r="F114" s="70">
        <v>0</v>
      </c>
      <c r="G114" s="67">
        <v>0</v>
      </c>
      <c r="H114" s="63"/>
    </row>
    <row r="115" spans="1:8" s="9" customFormat="1" collapsed="1">
      <c r="A115" s="12" t="s">
        <v>140</v>
      </c>
      <c r="B115" s="373" t="s">
        <v>45</v>
      </c>
      <c r="C115" s="374"/>
      <c r="D115" s="374"/>
      <c r="E115" s="374"/>
      <c r="F115" s="374"/>
      <c r="G115" s="374"/>
      <c r="H115" s="375"/>
    </row>
    <row r="116" spans="1:8" s="185" customFormat="1" hidden="1" outlineLevel="1" collapsed="1">
      <c r="A116" s="13"/>
      <c r="B116" s="376" t="s">
        <v>43</v>
      </c>
      <c r="C116" s="377"/>
      <c r="D116" s="377"/>
      <c r="E116" s="377"/>
      <c r="F116" s="377"/>
      <c r="G116" s="377"/>
      <c r="H116" s="378"/>
    </row>
    <row r="117" spans="1:8" s="185" customFormat="1" ht="27" hidden="1" outlineLevel="2">
      <c r="A117" s="13"/>
      <c r="B117" s="14" t="s">
        <v>362</v>
      </c>
      <c r="C117" s="190" t="s">
        <v>121</v>
      </c>
      <c r="D117" s="190">
        <v>1.9</v>
      </c>
      <c r="E117" s="190">
        <v>1.9</v>
      </c>
      <c r="F117" s="190">
        <v>1.9</v>
      </c>
      <c r="G117" s="15">
        <f>F117/E117</f>
        <v>1</v>
      </c>
      <c r="H117" s="10"/>
    </row>
    <row r="118" spans="1:8" s="185" customFormat="1" ht="40.5" hidden="1" outlineLevel="2">
      <c r="A118" s="13"/>
      <c r="B118" s="14" t="s">
        <v>363</v>
      </c>
      <c r="C118" s="190" t="s">
        <v>121</v>
      </c>
      <c r="D118" s="190">
        <v>38.299999999999997</v>
      </c>
      <c r="E118" s="190">
        <v>35.6</v>
      </c>
      <c r="F118" s="190" t="s">
        <v>478</v>
      </c>
      <c r="G118" s="15"/>
      <c r="H118" s="10"/>
    </row>
    <row r="119" spans="1:8" s="185" customFormat="1" ht="40.5" hidden="1" outlineLevel="2">
      <c r="A119" s="13"/>
      <c r="B119" s="14" t="s">
        <v>364</v>
      </c>
      <c r="C119" s="190" t="s">
        <v>121</v>
      </c>
      <c r="D119" s="190">
        <v>1.76</v>
      </c>
      <c r="E119" s="190">
        <v>1.76</v>
      </c>
      <c r="F119" s="190" t="s">
        <v>479</v>
      </c>
      <c r="G119" s="15"/>
      <c r="H119" s="10"/>
    </row>
    <row r="120" spans="1:8" s="185" customFormat="1" ht="35.25" hidden="1" customHeight="1" outlineLevel="2">
      <c r="A120" s="13"/>
      <c r="B120" s="14" t="s">
        <v>160</v>
      </c>
      <c r="C120" s="190" t="s">
        <v>161</v>
      </c>
      <c r="D120" s="190">
        <v>706.81</v>
      </c>
      <c r="E120" s="190">
        <v>1452</v>
      </c>
      <c r="F120" s="190">
        <v>220</v>
      </c>
      <c r="G120" s="15">
        <f>F120/E120</f>
        <v>0.15151515151515152</v>
      </c>
      <c r="H120" s="10"/>
    </row>
    <row r="121" spans="1:8" s="185" customFormat="1" ht="32.25" hidden="1" customHeight="1" outlineLevel="2">
      <c r="A121" s="13"/>
      <c r="B121" s="164" t="s">
        <v>162</v>
      </c>
      <c r="C121" s="190" t="s">
        <v>279</v>
      </c>
      <c r="D121" s="190">
        <v>800</v>
      </c>
      <c r="E121" s="190">
        <v>800</v>
      </c>
      <c r="F121" s="190">
        <v>460</v>
      </c>
      <c r="G121" s="86">
        <f>F121/E121</f>
        <v>0.57499999999999996</v>
      </c>
      <c r="H121" s="10"/>
    </row>
    <row r="122" spans="1:8" s="185" customFormat="1" hidden="1" outlineLevel="1" collapsed="1">
      <c r="A122" s="13"/>
      <c r="B122" s="376" t="s">
        <v>365</v>
      </c>
      <c r="C122" s="377"/>
      <c r="D122" s="377"/>
      <c r="E122" s="377"/>
      <c r="F122" s="377"/>
      <c r="G122" s="377"/>
      <c r="H122" s="378"/>
    </row>
    <row r="123" spans="1:8" s="185" customFormat="1" ht="27" hidden="1" outlineLevel="2">
      <c r="A123" s="13"/>
      <c r="B123" s="164" t="s">
        <v>366</v>
      </c>
      <c r="C123" s="190" t="s">
        <v>152</v>
      </c>
      <c r="D123" s="190">
        <v>0</v>
      </c>
      <c r="E123" s="190">
        <v>0</v>
      </c>
      <c r="F123" s="190">
        <v>0</v>
      </c>
      <c r="G123" s="15"/>
      <c r="H123" s="10"/>
    </row>
    <row r="124" spans="1:8" s="185" customFormat="1" hidden="1" outlineLevel="1" collapsed="1">
      <c r="A124" s="13"/>
      <c r="B124" s="376" t="s">
        <v>367</v>
      </c>
      <c r="C124" s="377"/>
      <c r="D124" s="377"/>
      <c r="E124" s="377"/>
      <c r="F124" s="377"/>
      <c r="G124" s="377"/>
      <c r="H124" s="378"/>
    </row>
    <row r="125" spans="1:8" s="185" customFormat="1" ht="40.5" hidden="1" outlineLevel="2">
      <c r="A125" s="13"/>
      <c r="B125" s="14" t="s">
        <v>368</v>
      </c>
      <c r="C125" s="190" t="s">
        <v>121</v>
      </c>
      <c r="D125" s="190">
        <v>3.6</v>
      </c>
      <c r="E125" s="190">
        <v>4.7</v>
      </c>
      <c r="F125" s="190">
        <v>0.7</v>
      </c>
      <c r="G125" s="15">
        <f>F125/E125</f>
        <v>0.14893617021276595</v>
      </c>
      <c r="H125" s="10"/>
    </row>
    <row r="126" spans="1:8" s="185" customFormat="1" hidden="1" outlineLevel="1" collapsed="1">
      <c r="A126" s="13"/>
      <c r="B126" s="376" t="s">
        <v>369</v>
      </c>
      <c r="C126" s="377"/>
      <c r="D126" s="377"/>
      <c r="E126" s="377"/>
      <c r="F126" s="377"/>
      <c r="G126" s="377"/>
      <c r="H126" s="378"/>
    </row>
    <row r="127" spans="1:8" s="24" customFormat="1" ht="27" hidden="1" outlineLevel="2">
      <c r="A127" s="13"/>
      <c r="B127" s="14" t="s">
        <v>370</v>
      </c>
      <c r="C127" s="220" t="s">
        <v>167</v>
      </c>
      <c r="D127" s="220">
        <v>6</v>
      </c>
      <c r="E127" s="220">
        <v>4.5</v>
      </c>
      <c r="F127" s="220">
        <v>3.9</v>
      </c>
      <c r="G127" s="15">
        <f>F127/E127</f>
        <v>0.8666666666666667</v>
      </c>
      <c r="H127" s="10"/>
    </row>
    <row r="128" spans="1:8" s="24" customFormat="1" ht="27" hidden="1" outlineLevel="2">
      <c r="A128" s="13"/>
      <c r="B128" s="14" t="s">
        <v>164</v>
      </c>
      <c r="C128" s="220" t="s">
        <v>165</v>
      </c>
      <c r="D128" s="220">
        <v>35</v>
      </c>
      <c r="E128" s="220">
        <v>26</v>
      </c>
      <c r="F128" s="220">
        <v>72</v>
      </c>
      <c r="G128" s="15">
        <f>F128/E128</f>
        <v>2.7692307692307692</v>
      </c>
      <c r="H128" s="10"/>
    </row>
    <row r="129" spans="1:8" s="185" customFormat="1" ht="14.25" hidden="1" customHeight="1" outlineLevel="1" collapsed="1">
      <c r="A129" s="13"/>
      <c r="B129" s="376" t="s">
        <v>718</v>
      </c>
      <c r="C129" s="377"/>
      <c r="D129" s="377"/>
      <c r="E129" s="377"/>
      <c r="F129" s="377"/>
      <c r="G129" s="377"/>
      <c r="H129" s="378"/>
    </row>
    <row r="130" spans="1:8" s="24" customFormat="1" ht="27" hidden="1" outlineLevel="2">
      <c r="A130" s="13"/>
      <c r="B130" s="14" t="s">
        <v>371</v>
      </c>
      <c r="C130" s="220" t="s">
        <v>121</v>
      </c>
      <c r="D130" s="220">
        <v>100</v>
      </c>
      <c r="E130" s="220">
        <v>100</v>
      </c>
      <c r="F130" s="220">
        <v>9</v>
      </c>
      <c r="G130" s="15">
        <f>F130/E130</f>
        <v>0.09</v>
      </c>
      <c r="H130" s="10"/>
    </row>
    <row r="131" spans="1:8" s="24" customFormat="1" hidden="1" outlineLevel="2">
      <c r="A131" s="13"/>
      <c r="B131" s="14" t="s">
        <v>166</v>
      </c>
      <c r="C131" s="220" t="s">
        <v>121</v>
      </c>
      <c r="D131" s="220">
        <v>100</v>
      </c>
      <c r="E131" s="220">
        <v>100</v>
      </c>
      <c r="F131" s="220">
        <v>51</v>
      </c>
      <c r="G131" s="15">
        <f t="shared" ref="G131:G136" si="3">F131/E131</f>
        <v>0.51</v>
      </c>
      <c r="H131" s="10"/>
    </row>
    <row r="132" spans="1:8" s="24" customFormat="1" hidden="1" outlineLevel="2">
      <c r="A132" s="13"/>
      <c r="B132" s="14" t="s">
        <v>171</v>
      </c>
      <c r="C132" s="220" t="s">
        <v>372</v>
      </c>
      <c r="D132" s="220">
        <v>4</v>
      </c>
      <c r="E132" s="220">
        <v>4</v>
      </c>
      <c r="F132" s="220">
        <v>4</v>
      </c>
      <c r="G132" s="15">
        <f t="shared" si="3"/>
        <v>1</v>
      </c>
      <c r="H132" s="10"/>
    </row>
    <row r="133" spans="1:8" s="24" customFormat="1" ht="27" hidden="1" outlineLevel="2">
      <c r="A133" s="13"/>
      <c r="B133" s="14" t="s">
        <v>175</v>
      </c>
      <c r="C133" s="220" t="s">
        <v>121</v>
      </c>
      <c r="D133" s="220">
        <v>5.5</v>
      </c>
      <c r="E133" s="220">
        <v>4.7</v>
      </c>
      <c r="F133" s="220">
        <v>9.3000000000000007</v>
      </c>
      <c r="G133" s="86">
        <f t="shared" si="3"/>
        <v>1.9787234042553192</v>
      </c>
      <c r="H133" s="10"/>
    </row>
    <row r="134" spans="1:8" s="24" customFormat="1" ht="27" hidden="1" outlineLevel="2">
      <c r="A134" s="13"/>
      <c r="B134" s="14" t="s">
        <v>373</v>
      </c>
      <c r="C134" s="220" t="s">
        <v>152</v>
      </c>
      <c r="D134" s="220">
        <v>3</v>
      </c>
      <c r="E134" s="220">
        <v>3</v>
      </c>
      <c r="F134" s="220">
        <v>3</v>
      </c>
      <c r="G134" s="15">
        <f t="shared" si="3"/>
        <v>1</v>
      </c>
      <c r="H134" s="10"/>
    </row>
    <row r="135" spans="1:8" s="24" customFormat="1" ht="27" hidden="1" outlineLevel="2">
      <c r="A135" s="13"/>
      <c r="B135" s="14" t="s">
        <v>374</v>
      </c>
      <c r="C135" s="220" t="s">
        <v>121</v>
      </c>
      <c r="D135" s="220">
        <v>100</v>
      </c>
      <c r="E135" s="220">
        <v>100</v>
      </c>
      <c r="F135" s="220">
        <v>20</v>
      </c>
      <c r="G135" s="15">
        <f t="shared" si="3"/>
        <v>0.2</v>
      </c>
      <c r="H135" s="10"/>
    </row>
    <row r="136" spans="1:8" s="24" customFormat="1" ht="40.5" hidden="1" outlineLevel="2">
      <c r="A136" s="13"/>
      <c r="B136" s="14" t="s">
        <v>783</v>
      </c>
      <c r="C136" s="220" t="s">
        <v>121</v>
      </c>
      <c r="D136" s="220">
        <v>1.5</v>
      </c>
      <c r="E136" s="169">
        <v>4</v>
      </c>
      <c r="F136" s="220">
        <v>0</v>
      </c>
      <c r="G136" s="15">
        <f t="shared" si="3"/>
        <v>0</v>
      </c>
      <c r="H136" s="10"/>
    </row>
    <row r="137" spans="1:8" s="9" customFormat="1" ht="27.75" customHeight="1" collapsed="1">
      <c r="A137" s="12" t="s">
        <v>141</v>
      </c>
      <c r="B137" s="373" t="s">
        <v>68</v>
      </c>
      <c r="C137" s="374"/>
      <c r="D137" s="374"/>
      <c r="E137" s="374"/>
      <c r="F137" s="374"/>
      <c r="G137" s="374"/>
      <c r="H137" s="375"/>
    </row>
    <row r="138" spans="1:8" s="24" customFormat="1" ht="54" hidden="1" outlineLevel="1">
      <c r="A138" s="13"/>
      <c r="B138" s="14" t="s">
        <v>225</v>
      </c>
      <c r="C138" s="85" t="s">
        <v>226</v>
      </c>
      <c r="D138" s="85">
        <v>5</v>
      </c>
      <c r="E138" s="85">
        <v>6</v>
      </c>
      <c r="F138" s="85">
        <v>5</v>
      </c>
      <c r="G138" s="86">
        <f>F138/E138</f>
        <v>0.83333333333333337</v>
      </c>
      <c r="H138" s="10" t="s">
        <v>228</v>
      </c>
    </row>
    <row r="139" spans="1:8" s="24" customFormat="1" ht="27" hidden="1" outlineLevel="1">
      <c r="A139" s="13"/>
      <c r="B139" s="14" t="s">
        <v>378</v>
      </c>
      <c r="C139" s="85" t="s">
        <v>226</v>
      </c>
      <c r="D139" s="85">
        <v>0</v>
      </c>
      <c r="E139" s="85">
        <v>0</v>
      </c>
      <c r="F139" s="85">
        <v>0</v>
      </c>
      <c r="G139" s="86" t="s">
        <v>168</v>
      </c>
      <c r="H139" s="10" t="s">
        <v>229</v>
      </c>
    </row>
    <row r="140" spans="1:8" s="24" customFormat="1" ht="27" hidden="1" outlineLevel="1">
      <c r="A140" s="13"/>
      <c r="B140" s="14" t="s">
        <v>375</v>
      </c>
      <c r="C140" s="85" t="s">
        <v>121</v>
      </c>
      <c r="D140" s="85">
        <v>76</v>
      </c>
      <c r="E140" s="85">
        <v>80</v>
      </c>
      <c r="F140" s="85">
        <v>81.7</v>
      </c>
      <c r="G140" s="15">
        <f t="shared" ref="G140:G146" si="4">F140/E140</f>
        <v>1.02125</v>
      </c>
      <c r="H140" s="10" t="s">
        <v>420</v>
      </c>
    </row>
    <row r="141" spans="1:8" s="24" customFormat="1" ht="40.5" hidden="1" outlineLevel="1">
      <c r="A141" s="13"/>
      <c r="B141" s="14" t="s">
        <v>376</v>
      </c>
      <c r="C141" s="85" t="s">
        <v>121</v>
      </c>
      <c r="D141" s="85">
        <v>48</v>
      </c>
      <c r="E141" s="85">
        <v>79.2</v>
      </c>
      <c r="F141" s="85">
        <v>77.400000000000006</v>
      </c>
      <c r="G141" s="15">
        <f t="shared" si="4"/>
        <v>0.97727272727272729</v>
      </c>
      <c r="H141" s="10" t="s">
        <v>420</v>
      </c>
    </row>
    <row r="142" spans="1:8" s="24" customFormat="1" ht="27" hidden="1" outlineLevel="1">
      <c r="A142" s="13"/>
      <c r="B142" s="14" t="s">
        <v>377</v>
      </c>
      <c r="C142" s="85" t="s">
        <v>121</v>
      </c>
      <c r="D142" s="85">
        <v>68.3</v>
      </c>
      <c r="E142" s="85">
        <v>85</v>
      </c>
      <c r="F142" s="85">
        <v>82.7</v>
      </c>
      <c r="G142" s="15">
        <f t="shared" si="4"/>
        <v>0.97294117647058831</v>
      </c>
      <c r="H142" s="10" t="s">
        <v>420</v>
      </c>
    </row>
    <row r="143" spans="1:8" s="24" customFormat="1" ht="27" hidden="1" outlineLevel="1">
      <c r="A143" s="13"/>
      <c r="B143" s="14" t="s">
        <v>230</v>
      </c>
      <c r="C143" s="85" t="s">
        <v>121</v>
      </c>
      <c r="D143" s="87">
        <v>23</v>
      </c>
      <c r="E143" s="87">
        <v>18.5</v>
      </c>
      <c r="F143" s="87">
        <v>13.6</v>
      </c>
      <c r="G143" s="15">
        <f t="shared" si="4"/>
        <v>0.73513513513513506</v>
      </c>
      <c r="H143" s="10" t="s">
        <v>229</v>
      </c>
    </row>
    <row r="144" spans="1:8" s="24" customFormat="1" ht="63.75" hidden="1" customHeight="1" outlineLevel="1">
      <c r="A144" s="13"/>
      <c r="B144" s="14" t="s">
        <v>379</v>
      </c>
      <c r="C144" s="85" t="s">
        <v>121</v>
      </c>
      <c r="D144" s="85">
        <v>9.5</v>
      </c>
      <c r="E144" s="85">
        <v>42.3</v>
      </c>
      <c r="F144" s="85">
        <v>31.5</v>
      </c>
      <c r="G144" s="86">
        <f t="shared" si="4"/>
        <v>0.74468085106382986</v>
      </c>
      <c r="H144" s="10" t="s">
        <v>229</v>
      </c>
    </row>
    <row r="145" spans="1:8" s="24" customFormat="1" ht="54" hidden="1" outlineLevel="1">
      <c r="A145" s="13"/>
      <c r="B145" s="14" t="s">
        <v>380</v>
      </c>
      <c r="C145" s="85" t="s">
        <v>121</v>
      </c>
      <c r="D145" s="85">
        <v>0</v>
      </c>
      <c r="E145" s="85">
        <v>5</v>
      </c>
      <c r="F145" s="85">
        <v>5.4</v>
      </c>
      <c r="G145" s="86">
        <f t="shared" si="4"/>
        <v>1.08</v>
      </c>
      <c r="H145" s="10" t="s">
        <v>229</v>
      </c>
    </row>
    <row r="146" spans="1:8" s="24" customFormat="1" ht="27" hidden="1" outlineLevel="1">
      <c r="A146" s="13"/>
      <c r="B146" s="14" t="s">
        <v>227</v>
      </c>
      <c r="C146" s="85" t="s">
        <v>121</v>
      </c>
      <c r="D146" s="85">
        <v>100</v>
      </c>
      <c r="E146" s="85">
        <v>100</v>
      </c>
      <c r="F146" s="85">
        <v>100</v>
      </c>
      <c r="G146" s="86">
        <f t="shared" si="4"/>
        <v>1</v>
      </c>
      <c r="H146" s="10" t="s">
        <v>228</v>
      </c>
    </row>
    <row r="147" spans="1:8" s="9" customFormat="1" ht="30.75" customHeight="1" collapsed="1">
      <c r="A147" s="12" t="s">
        <v>142</v>
      </c>
      <c r="B147" s="373" t="s">
        <v>47</v>
      </c>
      <c r="C147" s="374"/>
      <c r="D147" s="374"/>
      <c r="E147" s="374"/>
      <c r="F147" s="374"/>
      <c r="G147" s="374"/>
      <c r="H147" s="375"/>
    </row>
    <row r="148" spans="1:8" s="9" customFormat="1" hidden="1" outlineLevel="1">
      <c r="A148" s="87"/>
      <c r="B148" s="376" t="s">
        <v>381</v>
      </c>
      <c r="C148" s="377"/>
      <c r="D148" s="377"/>
      <c r="E148" s="377"/>
      <c r="F148" s="377"/>
      <c r="G148" s="377"/>
      <c r="H148" s="378"/>
    </row>
    <row r="149" spans="1:8" s="9" customFormat="1" ht="40.5" hidden="1" outlineLevel="2">
      <c r="A149" s="163"/>
      <c r="B149" s="164" t="s">
        <v>406</v>
      </c>
      <c r="C149" s="148" t="s">
        <v>152</v>
      </c>
      <c r="D149" s="148">
        <v>4</v>
      </c>
      <c r="E149" s="148">
        <v>1</v>
      </c>
      <c r="F149" s="148">
        <v>0</v>
      </c>
      <c r="G149" s="165">
        <f>F149/E149</f>
        <v>0</v>
      </c>
      <c r="H149" s="10" t="s">
        <v>409</v>
      </c>
    </row>
    <row r="150" spans="1:8" s="9" customFormat="1" ht="30" hidden="1" customHeight="1" outlineLevel="1">
      <c r="A150" s="87"/>
      <c r="B150" s="376" t="s">
        <v>410</v>
      </c>
      <c r="C150" s="377"/>
      <c r="D150" s="377"/>
      <c r="E150" s="377"/>
      <c r="F150" s="377"/>
      <c r="G150" s="377"/>
      <c r="H150" s="378"/>
    </row>
    <row r="151" spans="1:8" s="9" customFormat="1" ht="112.5" hidden="1" customHeight="1" outlineLevel="2">
      <c r="A151" s="166"/>
      <c r="B151" s="167" t="s">
        <v>382</v>
      </c>
      <c r="C151" s="148" t="s">
        <v>121</v>
      </c>
      <c r="D151" s="148">
        <v>50</v>
      </c>
      <c r="E151" s="148">
        <v>99</v>
      </c>
      <c r="F151" s="148">
        <v>0</v>
      </c>
      <c r="G151" s="165">
        <f>F151/E151</f>
        <v>0</v>
      </c>
      <c r="H151" s="168"/>
    </row>
    <row r="152" spans="1:8" s="9" customFormat="1" ht="67.5" hidden="1" outlineLevel="2">
      <c r="A152" s="166"/>
      <c r="B152" s="167" t="s">
        <v>747</v>
      </c>
      <c r="C152" s="148" t="s">
        <v>121</v>
      </c>
      <c r="D152" s="148">
        <v>90</v>
      </c>
      <c r="E152" s="148">
        <v>92</v>
      </c>
      <c r="F152" s="148">
        <v>0</v>
      </c>
      <c r="G152" s="165">
        <f>F152/E152</f>
        <v>0</v>
      </c>
      <c r="H152" s="168"/>
    </row>
    <row r="153" spans="1:8" s="9" customFormat="1" ht="40.5" hidden="1" outlineLevel="2">
      <c r="A153" s="166"/>
      <c r="B153" s="167" t="s">
        <v>748</v>
      </c>
      <c r="C153" s="148" t="s">
        <v>121</v>
      </c>
      <c r="D153" s="148">
        <v>0</v>
      </c>
      <c r="E153" s="148">
        <v>100</v>
      </c>
      <c r="F153" s="148">
        <v>100</v>
      </c>
      <c r="G153" s="165">
        <f>F153/E153</f>
        <v>1</v>
      </c>
      <c r="H153" s="168"/>
    </row>
    <row r="154" spans="1:8" s="9" customFormat="1" ht="59.25" hidden="1" customHeight="1" outlineLevel="2">
      <c r="A154" s="166"/>
      <c r="B154" s="167" t="s">
        <v>749</v>
      </c>
      <c r="C154" s="148" t="s">
        <v>383</v>
      </c>
      <c r="D154" s="148">
        <v>3.8</v>
      </c>
      <c r="E154" s="169">
        <v>4</v>
      </c>
      <c r="F154" s="170">
        <v>4.0999999999999996</v>
      </c>
      <c r="G154" s="165">
        <f>F154/E154</f>
        <v>1.0249999999999999</v>
      </c>
      <c r="H154" s="10" t="s">
        <v>751</v>
      </c>
    </row>
    <row r="155" spans="1:8" s="9" customFormat="1" ht="81" hidden="1" outlineLevel="2">
      <c r="A155" s="87"/>
      <c r="B155" s="167" t="s">
        <v>750</v>
      </c>
      <c r="C155" s="148" t="s">
        <v>121</v>
      </c>
      <c r="D155" s="148">
        <v>0</v>
      </c>
      <c r="E155" s="38">
        <v>5</v>
      </c>
      <c r="F155" s="170">
        <v>0</v>
      </c>
      <c r="G155" s="165">
        <f>F155/E155</f>
        <v>0</v>
      </c>
      <c r="H155" s="10"/>
    </row>
    <row r="156" spans="1:8" s="9" customFormat="1" collapsed="1">
      <c r="A156" s="12" t="s">
        <v>143</v>
      </c>
      <c r="B156" s="373" t="s">
        <v>118</v>
      </c>
      <c r="C156" s="374"/>
      <c r="D156" s="374"/>
      <c r="E156" s="374"/>
      <c r="F156" s="374"/>
      <c r="G156" s="374"/>
      <c r="H156" s="375"/>
    </row>
    <row r="157" spans="1:8" s="24" customFormat="1" ht="27" hidden="1" outlineLevel="1">
      <c r="A157" s="13"/>
      <c r="B157" s="14" t="s">
        <v>384</v>
      </c>
      <c r="C157" s="41" t="s">
        <v>212</v>
      </c>
      <c r="D157" s="41">
        <v>0</v>
      </c>
      <c r="E157" s="41">
        <v>2</v>
      </c>
      <c r="F157" s="41">
        <v>0</v>
      </c>
      <c r="G157" s="15">
        <f>F157/E157</f>
        <v>0</v>
      </c>
      <c r="H157" s="10"/>
    </row>
    <row r="158" spans="1:8" s="24" customFormat="1" ht="27" hidden="1" outlineLevel="1">
      <c r="A158" s="13"/>
      <c r="B158" s="14" t="s">
        <v>385</v>
      </c>
      <c r="C158" s="41" t="s">
        <v>121</v>
      </c>
      <c r="D158" s="41">
        <v>43</v>
      </c>
      <c r="E158" s="41">
        <v>71</v>
      </c>
      <c r="F158" s="41">
        <v>0</v>
      </c>
      <c r="G158" s="15">
        <f>F158/E158</f>
        <v>0</v>
      </c>
      <c r="H158" s="10"/>
    </row>
    <row r="159" spans="1:8" s="24" customFormat="1" ht="40.5" hidden="1" outlineLevel="1">
      <c r="A159" s="13"/>
      <c r="B159" s="14" t="s">
        <v>386</v>
      </c>
      <c r="C159" s="41" t="s">
        <v>121</v>
      </c>
      <c r="D159" s="41">
        <v>0</v>
      </c>
      <c r="E159" s="41">
        <v>0</v>
      </c>
      <c r="F159" s="41">
        <v>0</v>
      </c>
      <c r="G159" s="15">
        <v>0</v>
      </c>
      <c r="H159" s="10"/>
    </row>
    <row r="160" spans="1:8" s="24" customFormat="1" ht="54" hidden="1" outlineLevel="1">
      <c r="A160" s="13"/>
      <c r="B160" s="14" t="s">
        <v>211</v>
      </c>
      <c r="C160" s="41" t="s">
        <v>121</v>
      </c>
      <c r="D160" s="41">
        <v>25</v>
      </c>
      <c r="E160" s="41">
        <v>28</v>
      </c>
      <c r="F160" s="41">
        <v>28</v>
      </c>
      <c r="G160" s="15">
        <f>F160/E160</f>
        <v>1</v>
      </c>
      <c r="H160" s="10"/>
    </row>
    <row r="161" spans="1:8" s="9" customFormat="1" ht="12.75" customHeight="1" collapsed="1">
      <c r="A161" s="12" t="s">
        <v>144</v>
      </c>
      <c r="B161" s="373" t="s">
        <v>283</v>
      </c>
      <c r="C161" s="374"/>
      <c r="D161" s="374"/>
      <c r="E161" s="374"/>
      <c r="F161" s="374"/>
      <c r="G161" s="374"/>
      <c r="H161" s="375"/>
    </row>
    <row r="162" spans="1:8" s="185" customFormat="1" ht="40.5" hidden="1" outlineLevel="2">
      <c r="A162" s="13"/>
      <c r="B162" s="183" t="s">
        <v>234</v>
      </c>
      <c r="C162" s="240" t="s">
        <v>121</v>
      </c>
      <c r="D162" s="87">
        <v>7</v>
      </c>
      <c r="E162" s="87">
        <v>6</v>
      </c>
      <c r="F162" s="87">
        <v>3</v>
      </c>
      <c r="G162" s="86">
        <f>F162/E162</f>
        <v>0.5</v>
      </c>
      <c r="H162" s="240"/>
    </row>
    <row r="163" spans="1:8" s="185" customFormat="1" ht="54" hidden="1" outlineLevel="2">
      <c r="A163" s="13"/>
      <c r="B163" s="183" t="s">
        <v>235</v>
      </c>
      <c r="C163" s="240" t="s">
        <v>121</v>
      </c>
      <c r="D163" s="87">
        <v>23</v>
      </c>
      <c r="E163" s="87">
        <v>19</v>
      </c>
      <c r="F163" s="87">
        <v>12</v>
      </c>
      <c r="G163" s="86">
        <f>F163/E163</f>
        <v>0.63157894736842102</v>
      </c>
      <c r="H163" s="240"/>
    </row>
    <row r="164" spans="1:8" s="185" customFormat="1" ht="40.5" hidden="1" outlineLevel="2">
      <c r="A164" s="13"/>
      <c r="B164" s="183" t="s">
        <v>236</v>
      </c>
      <c r="C164" s="240" t="s">
        <v>121</v>
      </c>
      <c r="D164" s="87">
        <v>83</v>
      </c>
      <c r="E164" s="87">
        <v>90</v>
      </c>
      <c r="F164" s="87">
        <v>50</v>
      </c>
      <c r="G164" s="86">
        <f>F164/E164</f>
        <v>0.55555555555555558</v>
      </c>
      <c r="H164" s="240" t="s">
        <v>284</v>
      </c>
    </row>
    <row r="165" spans="1:8" s="185" customFormat="1" ht="27" hidden="1" outlineLevel="2">
      <c r="A165" s="13"/>
      <c r="B165" s="183" t="s">
        <v>387</v>
      </c>
      <c r="C165" s="240" t="s">
        <v>121</v>
      </c>
      <c r="D165" s="87">
        <v>100</v>
      </c>
      <c r="E165" s="87">
        <v>100</v>
      </c>
      <c r="F165" s="87" t="s">
        <v>450</v>
      </c>
      <c r="G165" s="86">
        <v>1</v>
      </c>
      <c r="H165" s="240"/>
    </row>
    <row r="166" spans="1:8" s="9" customFormat="1" collapsed="1">
      <c r="A166" s="12" t="s">
        <v>145</v>
      </c>
      <c r="B166" s="373" t="s">
        <v>50</v>
      </c>
      <c r="C166" s="374"/>
      <c r="D166" s="374"/>
      <c r="E166" s="374"/>
      <c r="F166" s="374"/>
      <c r="G166" s="374"/>
      <c r="H166" s="375"/>
    </row>
    <row r="167" spans="1:8" s="185" customFormat="1" ht="27" hidden="1" outlineLevel="2">
      <c r="A167" s="13"/>
      <c r="B167" s="183" t="s">
        <v>237</v>
      </c>
      <c r="C167" s="282" t="s">
        <v>152</v>
      </c>
      <c r="D167" s="87">
        <v>78</v>
      </c>
      <c r="E167" s="87">
        <v>186</v>
      </c>
      <c r="F167" s="87">
        <v>185</v>
      </c>
      <c r="G167" s="86">
        <f>F167/E167</f>
        <v>0.9946236559139785</v>
      </c>
      <c r="H167" s="282" t="s">
        <v>239</v>
      </c>
    </row>
    <row r="168" spans="1:8" s="185" customFormat="1" ht="33.75" hidden="1" customHeight="1" outlineLevel="2">
      <c r="A168" s="13"/>
      <c r="B168" s="183" t="s">
        <v>238</v>
      </c>
      <c r="C168" s="282" t="s">
        <v>226</v>
      </c>
      <c r="D168" s="87">
        <v>582</v>
      </c>
      <c r="E168" s="87">
        <v>3000</v>
      </c>
      <c r="F168" s="87">
        <v>3655</v>
      </c>
      <c r="G168" s="86">
        <f>F168/E168</f>
        <v>1.2183333333333333</v>
      </c>
      <c r="H168" s="282" t="s">
        <v>624</v>
      </c>
    </row>
    <row r="169" spans="1:8" s="185" customFormat="1" ht="40.5" hidden="1" outlineLevel="2">
      <c r="A169" s="13"/>
      <c r="B169" s="183" t="s">
        <v>240</v>
      </c>
      <c r="C169" s="282" t="s">
        <v>121</v>
      </c>
      <c r="D169" s="87">
        <v>80</v>
      </c>
      <c r="E169" s="87">
        <v>87</v>
      </c>
      <c r="F169" s="87">
        <v>98</v>
      </c>
      <c r="G169" s="86">
        <f>F169/E169</f>
        <v>1.1264367816091954</v>
      </c>
      <c r="H169" s="282" t="s">
        <v>239</v>
      </c>
    </row>
    <row r="170" spans="1:8" s="185" customFormat="1" ht="130.5" hidden="1" customHeight="1" outlineLevel="2">
      <c r="A170" s="13"/>
      <c r="B170" s="183" t="s">
        <v>241</v>
      </c>
      <c r="C170" s="282" t="s">
        <v>121</v>
      </c>
      <c r="D170" s="87">
        <v>68.5</v>
      </c>
      <c r="E170" s="147">
        <v>90</v>
      </c>
      <c r="F170" s="87">
        <v>100</v>
      </c>
      <c r="G170" s="86">
        <f>F170/E170</f>
        <v>1.1111111111111112</v>
      </c>
      <c r="H170" s="282" t="s">
        <v>242</v>
      </c>
    </row>
    <row r="171" spans="1:8" s="9" customFormat="1" collapsed="1">
      <c r="A171" s="12" t="s">
        <v>146</v>
      </c>
      <c r="B171" s="373" t="s">
        <v>57</v>
      </c>
      <c r="C171" s="374"/>
      <c r="D171" s="374"/>
      <c r="E171" s="374"/>
      <c r="F171" s="374"/>
      <c r="G171" s="374"/>
      <c r="H171" s="375"/>
    </row>
    <row r="172" spans="1:8" s="185" customFormat="1" ht="15" hidden="1" customHeight="1" outlineLevel="1" collapsed="1">
      <c r="A172" s="13"/>
      <c r="B172" s="376" t="s">
        <v>51</v>
      </c>
      <c r="C172" s="377"/>
      <c r="D172" s="377"/>
      <c r="E172" s="377"/>
      <c r="F172" s="377"/>
      <c r="G172" s="377"/>
      <c r="H172" s="378"/>
    </row>
    <row r="173" spans="1:8" s="185" customFormat="1" ht="27" hidden="1" outlineLevel="2">
      <c r="A173" s="13"/>
      <c r="B173" s="183" t="s">
        <v>250</v>
      </c>
      <c r="C173" s="87" t="s">
        <v>251</v>
      </c>
      <c r="D173" s="87">
        <v>0</v>
      </c>
      <c r="E173" s="87">
        <v>0</v>
      </c>
      <c r="F173" s="87">
        <v>0</v>
      </c>
      <c r="G173" s="15">
        <v>0</v>
      </c>
      <c r="H173" s="87"/>
    </row>
    <row r="174" spans="1:8" s="185" customFormat="1" ht="40.5" hidden="1" customHeight="1" outlineLevel="2">
      <c r="A174" s="13"/>
      <c r="B174" s="183" t="s">
        <v>252</v>
      </c>
      <c r="C174" s="87" t="s">
        <v>251</v>
      </c>
      <c r="D174" s="87" t="s">
        <v>253</v>
      </c>
      <c r="E174" s="87">
        <v>0.59199999999999997</v>
      </c>
      <c r="F174" s="87">
        <v>0</v>
      </c>
      <c r="G174" s="15">
        <v>0</v>
      </c>
      <c r="H174" s="319"/>
    </row>
    <row r="175" spans="1:8" s="185" customFormat="1" ht="27" hidden="1" outlineLevel="2">
      <c r="A175" s="13"/>
      <c r="B175" s="183" t="s">
        <v>52</v>
      </c>
      <c r="C175" s="87" t="s">
        <v>251</v>
      </c>
      <c r="D175" s="87" t="s">
        <v>254</v>
      </c>
      <c r="E175" s="87">
        <v>3</v>
      </c>
      <c r="F175" s="87">
        <v>0</v>
      </c>
      <c r="G175" s="15">
        <f>F175/E175</f>
        <v>0</v>
      </c>
      <c r="H175" s="319"/>
    </row>
    <row r="176" spans="1:8" s="185" customFormat="1" ht="15" hidden="1" customHeight="1" outlineLevel="1" collapsed="1">
      <c r="A176" s="13"/>
      <c r="B176" s="376" t="s">
        <v>53</v>
      </c>
      <c r="C176" s="377"/>
      <c r="D176" s="377"/>
      <c r="E176" s="377"/>
      <c r="F176" s="377"/>
      <c r="G176" s="377"/>
      <c r="H176" s="378"/>
    </row>
    <row r="177" spans="1:8" s="185" customFormat="1" hidden="1" outlineLevel="2">
      <c r="A177" s="13"/>
      <c r="B177" s="183" t="s">
        <v>255</v>
      </c>
      <c r="C177" s="319" t="s">
        <v>152</v>
      </c>
      <c r="D177" s="87" t="s">
        <v>259</v>
      </c>
      <c r="E177" s="87">
        <v>180</v>
      </c>
      <c r="F177" s="87">
        <v>81</v>
      </c>
      <c r="G177" s="15">
        <f>F177/E177</f>
        <v>0.45</v>
      </c>
      <c r="H177" s="87"/>
    </row>
    <row r="178" spans="1:8" s="185" customFormat="1" hidden="1" outlineLevel="2">
      <c r="A178" s="13"/>
      <c r="B178" s="183" t="s">
        <v>256</v>
      </c>
      <c r="C178" s="319" t="s">
        <v>152</v>
      </c>
      <c r="D178" s="87">
        <v>0</v>
      </c>
      <c r="E178" s="87">
        <v>1</v>
      </c>
      <c r="F178" s="87">
        <v>0</v>
      </c>
      <c r="G178" s="15">
        <f>F178/E178</f>
        <v>0</v>
      </c>
      <c r="H178" s="87"/>
    </row>
    <row r="179" spans="1:8" s="185" customFormat="1" hidden="1" outlineLevel="2">
      <c r="A179" s="13"/>
      <c r="B179" s="183" t="s">
        <v>257</v>
      </c>
      <c r="C179" s="319" t="s">
        <v>152</v>
      </c>
      <c r="D179" s="337">
        <v>8472</v>
      </c>
      <c r="E179" s="337">
        <v>7800</v>
      </c>
      <c r="F179" s="87">
        <v>3969</v>
      </c>
      <c r="G179" s="15">
        <f>F179/E179</f>
        <v>0.50884615384615384</v>
      </c>
      <c r="H179" s="319"/>
    </row>
    <row r="180" spans="1:8" s="185" customFormat="1" hidden="1" outlineLevel="2">
      <c r="A180" s="13"/>
      <c r="B180" s="183" t="s">
        <v>258</v>
      </c>
      <c r="C180" s="319" t="s">
        <v>152</v>
      </c>
      <c r="D180" s="87">
        <v>46</v>
      </c>
      <c r="E180" s="87">
        <v>46</v>
      </c>
      <c r="F180" s="87">
        <v>12</v>
      </c>
      <c r="G180" s="15">
        <f>F180/E180</f>
        <v>0.2608695652173913</v>
      </c>
      <c r="H180" s="319"/>
    </row>
    <row r="181" spans="1:8" s="185" customFormat="1" ht="15" hidden="1" customHeight="1" outlineLevel="1" collapsed="1">
      <c r="A181" s="13"/>
      <c r="B181" s="376" t="s">
        <v>260</v>
      </c>
      <c r="C181" s="377"/>
      <c r="D181" s="377"/>
      <c r="E181" s="377"/>
      <c r="F181" s="377"/>
      <c r="G181" s="377"/>
      <c r="H181" s="378"/>
    </row>
    <row r="182" spans="1:8" s="185" customFormat="1" hidden="1" outlineLevel="2">
      <c r="A182" s="13"/>
      <c r="B182" s="183" t="s">
        <v>261</v>
      </c>
      <c r="C182" s="319" t="s">
        <v>262</v>
      </c>
      <c r="D182" s="338">
        <v>45776</v>
      </c>
      <c r="E182" s="338">
        <v>47552</v>
      </c>
      <c r="F182" s="338">
        <v>47552</v>
      </c>
      <c r="G182" s="15">
        <f>F182/E182</f>
        <v>1</v>
      </c>
      <c r="H182" s="87"/>
    </row>
    <row r="183" spans="1:8" s="185" customFormat="1" hidden="1" outlineLevel="2">
      <c r="A183" s="13"/>
      <c r="B183" s="183" t="s">
        <v>263</v>
      </c>
      <c r="C183" s="319" t="s">
        <v>152</v>
      </c>
      <c r="D183" s="87" t="s">
        <v>266</v>
      </c>
      <c r="E183" s="87" t="s">
        <v>266</v>
      </c>
      <c r="F183" s="87">
        <v>35</v>
      </c>
      <c r="G183" s="15">
        <f>F183/E183</f>
        <v>1</v>
      </c>
      <c r="H183" s="87"/>
    </row>
    <row r="184" spans="1:8" s="185" customFormat="1" ht="27" hidden="1" outlineLevel="2">
      <c r="A184" s="13"/>
      <c r="B184" s="183" t="s">
        <v>388</v>
      </c>
      <c r="C184" s="319" t="s">
        <v>152</v>
      </c>
      <c r="D184" s="259">
        <v>1400</v>
      </c>
      <c r="E184" s="259">
        <v>1460</v>
      </c>
      <c r="F184" s="259">
        <v>1460</v>
      </c>
      <c r="G184" s="15">
        <f>F184/E184</f>
        <v>1</v>
      </c>
      <c r="H184" s="87"/>
    </row>
    <row r="185" spans="1:8" s="185" customFormat="1" hidden="1" outlineLevel="2">
      <c r="A185" s="13"/>
      <c r="B185" s="183" t="s">
        <v>264</v>
      </c>
      <c r="C185" s="319" t="s">
        <v>163</v>
      </c>
      <c r="D185" s="259">
        <v>7500</v>
      </c>
      <c r="E185" s="259">
        <v>7700</v>
      </c>
      <c r="F185" s="259">
        <v>4077</v>
      </c>
      <c r="G185" s="15">
        <f>F185/E185</f>
        <v>0.52948051948051944</v>
      </c>
      <c r="H185" s="319"/>
    </row>
    <row r="186" spans="1:8" s="185" customFormat="1" hidden="1" outlineLevel="2">
      <c r="A186" s="13"/>
      <c r="B186" s="183" t="s">
        <v>265</v>
      </c>
      <c r="C186" s="319" t="s">
        <v>207</v>
      </c>
      <c r="D186" s="87" t="s">
        <v>267</v>
      </c>
      <c r="E186" s="87">
        <v>5</v>
      </c>
      <c r="F186" s="87">
        <v>4</v>
      </c>
      <c r="G186" s="15">
        <f>F186/E186</f>
        <v>0.8</v>
      </c>
      <c r="H186" s="319"/>
    </row>
    <row r="187" spans="1:8" s="9" customFormat="1" collapsed="1">
      <c r="A187" s="12" t="s">
        <v>147</v>
      </c>
      <c r="B187" s="373" t="s">
        <v>446</v>
      </c>
      <c r="C187" s="374"/>
      <c r="D187" s="374"/>
      <c r="E187" s="374"/>
      <c r="F187" s="374"/>
      <c r="G187" s="374"/>
      <c r="H187" s="375"/>
    </row>
    <row r="188" spans="1:8" s="185" customFormat="1" ht="15" hidden="1" customHeight="1" outlineLevel="1" collapsed="1">
      <c r="A188" s="13"/>
      <c r="B188" s="376" t="s">
        <v>268</v>
      </c>
      <c r="C188" s="377"/>
      <c r="D188" s="377"/>
      <c r="E188" s="377"/>
      <c r="F188" s="377"/>
      <c r="G188" s="377"/>
      <c r="H188" s="378"/>
    </row>
    <row r="189" spans="1:8" s="185" customFormat="1" ht="67.5" hidden="1" outlineLevel="2">
      <c r="A189" s="13"/>
      <c r="B189" s="183" t="s">
        <v>389</v>
      </c>
      <c r="C189" s="87" t="s">
        <v>121</v>
      </c>
      <c r="D189" s="87">
        <v>103</v>
      </c>
      <c r="E189" s="87" t="s">
        <v>270</v>
      </c>
      <c r="F189" s="15"/>
      <c r="G189" s="87" t="s">
        <v>168</v>
      </c>
      <c r="H189" s="87"/>
    </row>
    <row r="190" spans="1:8" s="185" customFormat="1" ht="54" hidden="1" outlineLevel="2">
      <c r="A190" s="13"/>
      <c r="B190" s="183" t="s">
        <v>269</v>
      </c>
      <c r="C190" s="255" t="s">
        <v>121</v>
      </c>
      <c r="D190" s="256">
        <v>95</v>
      </c>
      <c r="E190" s="87" t="s">
        <v>270</v>
      </c>
      <c r="F190" s="86"/>
      <c r="G190" s="87" t="s">
        <v>168</v>
      </c>
      <c r="H190" s="87"/>
    </row>
    <row r="191" spans="1:8" s="185" customFormat="1" ht="54" hidden="1" outlineLevel="2">
      <c r="A191" s="13"/>
      <c r="B191" s="183" t="s">
        <v>390</v>
      </c>
      <c r="C191" s="257"/>
      <c r="D191" s="256">
        <v>1</v>
      </c>
      <c r="E191" s="256" t="s">
        <v>391</v>
      </c>
      <c r="F191" s="86"/>
      <c r="G191" s="87" t="s">
        <v>168</v>
      </c>
      <c r="H191" s="87"/>
    </row>
    <row r="192" spans="1:8" s="185" customFormat="1" ht="48" hidden="1" customHeight="1" outlineLevel="2">
      <c r="A192" s="13"/>
      <c r="B192" s="183" t="s">
        <v>392</v>
      </c>
      <c r="C192" s="257" t="s">
        <v>121</v>
      </c>
      <c r="D192" s="256" t="s">
        <v>393</v>
      </c>
      <c r="E192" s="256" t="s">
        <v>393</v>
      </c>
      <c r="F192" s="86"/>
      <c r="G192" s="87" t="s">
        <v>168</v>
      </c>
      <c r="H192" s="240"/>
    </row>
    <row r="193" spans="1:8" s="185" customFormat="1" ht="15" hidden="1" customHeight="1" outlineLevel="1" collapsed="1">
      <c r="A193" s="13"/>
      <c r="B193" s="376" t="s">
        <v>271</v>
      </c>
      <c r="C193" s="377"/>
      <c r="D193" s="377"/>
      <c r="E193" s="377"/>
      <c r="F193" s="377"/>
      <c r="G193" s="377"/>
      <c r="H193" s="378"/>
    </row>
    <row r="194" spans="1:8" s="185" customFormat="1" ht="67.5" hidden="1" outlineLevel="2">
      <c r="A194" s="13"/>
      <c r="B194" s="183" t="s">
        <v>394</v>
      </c>
      <c r="C194" s="240" t="s">
        <v>273</v>
      </c>
      <c r="D194" s="87">
        <v>10</v>
      </c>
      <c r="E194" s="87" t="s">
        <v>395</v>
      </c>
      <c r="F194" s="87"/>
      <c r="G194" s="87" t="s">
        <v>168</v>
      </c>
      <c r="H194" s="87"/>
    </row>
    <row r="195" spans="1:8" s="185" customFormat="1" ht="54" hidden="1" outlineLevel="2">
      <c r="A195" s="13"/>
      <c r="B195" s="183" t="s">
        <v>396</v>
      </c>
      <c r="C195" s="240"/>
      <c r="D195" s="87">
        <v>1</v>
      </c>
      <c r="E195" s="87">
        <v>1</v>
      </c>
      <c r="F195" s="87"/>
      <c r="G195" s="87" t="s">
        <v>168</v>
      </c>
      <c r="H195" s="87"/>
    </row>
    <row r="196" spans="1:8" s="185" customFormat="1" ht="15" hidden="1" customHeight="1" outlineLevel="1" collapsed="1">
      <c r="A196" s="13"/>
      <c r="B196" s="376" t="s">
        <v>272</v>
      </c>
      <c r="C196" s="377"/>
      <c r="D196" s="377"/>
      <c r="E196" s="377"/>
      <c r="F196" s="377"/>
      <c r="G196" s="377"/>
      <c r="H196" s="378"/>
    </row>
    <row r="197" spans="1:8" s="185" customFormat="1" ht="40.5" hidden="1" outlineLevel="2">
      <c r="A197" s="13"/>
      <c r="B197" s="183" t="s">
        <v>397</v>
      </c>
      <c r="C197" s="240" t="s">
        <v>383</v>
      </c>
      <c r="D197" s="258">
        <v>77.8</v>
      </c>
      <c r="E197" s="258">
        <v>80</v>
      </c>
      <c r="F197" s="87"/>
      <c r="G197" s="87" t="s">
        <v>168</v>
      </c>
      <c r="H197" s="87"/>
    </row>
    <row r="198" spans="1:8" s="185" customFormat="1" ht="67.5" hidden="1" outlineLevel="2">
      <c r="A198" s="13"/>
      <c r="B198" s="183" t="s">
        <v>274</v>
      </c>
      <c r="C198" s="240" t="s">
        <v>121</v>
      </c>
      <c r="D198" s="259">
        <v>100</v>
      </c>
      <c r="E198" s="259">
        <v>100</v>
      </c>
      <c r="F198" s="87"/>
      <c r="G198" s="87" t="s">
        <v>168</v>
      </c>
      <c r="H198" s="87"/>
    </row>
    <row r="199" spans="1:8" s="185" customFormat="1" ht="40.5" hidden="1" outlineLevel="2">
      <c r="A199" s="13"/>
      <c r="B199" s="183" t="s">
        <v>398</v>
      </c>
      <c r="C199" s="240"/>
      <c r="D199" s="259">
        <v>1</v>
      </c>
      <c r="E199" s="259">
        <v>1</v>
      </c>
      <c r="F199" s="259"/>
      <c r="G199" s="87" t="s">
        <v>168</v>
      </c>
      <c r="H199" s="87"/>
    </row>
    <row r="200" spans="1:8" s="185" customFormat="1" ht="40.5" hidden="1" outlineLevel="2">
      <c r="A200" s="13"/>
      <c r="B200" s="183" t="s">
        <v>399</v>
      </c>
      <c r="C200" s="87" t="s">
        <v>157</v>
      </c>
      <c r="D200" s="259">
        <v>373</v>
      </c>
      <c r="E200" s="259">
        <v>496</v>
      </c>
      <c r="F200" s="87"/>
      <c r="G200" s="87" t="s">
        <v>168</v>
      </c>
      <c r="H200" s="87"/>
    </row>
    <row r="201" spans="1:8" s="9" customFormat="1" ht="18" customHeight="1" collapsed="1">
      <c r="A201" s="12" t="s">
        <v>148</v>
      </c>
      <c r="B201" s="373" t="s">
        <v>447</v>
      </c>
      <c r="C201" s="374"/>
      <c r="D201" s="374"/>
      <c r="E201" s="374"/>
      <c r="F201" s="374"/>
      <c r="G201" s="374"/>
      <c r="H201" s="375"/>
    </row>
    <row r="202" spans="1:8" s="65" customFormat="1" ht="67.5" hidden="1" outlineLevel="2">
      <c r="A202" s="61"/>
      <c r="B202" s="66" t="s">
        <v>400</v>
      </c>
      <c r="C202" s="25" t="s">
        <v>121</v>
      </c>
      <c r="D202" s="25">
        <v>107</v>
      </c>
      <c r="E202" s="72" t="s">
        <v>270</v>
      </c>
      <c r="F202" s="67"/>
      <c r="G202" s="25" t="s">
        <v>168</v>
      </c>
      <c r="H202" s="25"/>
    </row>
    <row r="203" spans="1:8" s="65" customFormat="1" ht="40.5" hidden="1" outlineLevel="2">
      <c r="A203" s="61"/>
      <c r="B203" s="66" t="s">
        <v>401</v>
      </c>
      <c r="C203" s="73"/>
      <c r="D203" s="74">
        <v>1</v>
      </c>
      <c r="E203" s="74">
        <v>1</v>
      </c>
      <c r="F203" s="62"/>
      <c r="G203" s="25" t="s">
        <v>168</v>
      </c>
      <c r="H203" s="25"/>
    </row>
    <row r="204" spans="1:8" s="65" customFormat="1" ht="40.5" hidden="1" outlineLevel="2">
      <c r="A204" s="61"/>
      <c r="B204" s="66" t="s">
        <v>402</v>
      </c>
      <c r="C204" s="43" t="s">
        <v>290</v>
      </c>
      <c r="D204" s="25">
        <v>82</v>
      </c>
      <c r="E204" s="25">
        <v>83</v>
      </c>
      <c r="F204" s="25"/>
      <c r="G204" s="62" t="s">
        <v>168</v>
      </c>
      <c r="H204" s="26"/>
    </row>
    <row r="206" spans="1:8" s="9" customFormat="1">
      <c r="A206" s="171" t="s">
        <v>275</v>
      </c>
      <c r="B206" s="372" t="s">
        <v>449</v>
      </c>
      <c r="C206" s="372"/>
      <c r="D206" s="372"/>
      <c r="E206" s="372"/>
      <c r="F206" s="372"/>
      <c r="G206" s="372"/>
      <c r="H206" s="372"/>
    </row>
    <row r="207" spans="1:8" s="9" customFormat="1" ht="34.5" customHeight="1">
      <c r="A207" s="172" t="s">
        <v>448</v>
      </c>
      <c r="B207" s="379" t="s">
        <v>669</v>
      </c>
      <c r="C207" s="379"/>
      <c r="D207" s="379"/>
      <c r="E207" s="379"/>
      <c r="F207" s="379"/>
      <c r="G207" s="379"/>
      <c r="H207" s="379"/>
    </row>
    <row r="208" spans="1:8" s="9" customFormat="1">
      <c r="A208" s="173" t="s">
        <v>480</v>
      </c>
      <c r="B208" s="372" t="s">
        <v>481</v>
      </c>
      <c r="C208" s="372"/>
      <c r="D208" s="372"/>
      <c r="E208" s="372"/>
      <c r="F208" s="372"/>
      <c r="G208" s="372"/>
      <c r="H208" s="372"/>
    </row>
    <row r="219" ht="12" customHeight="1"/>
  </sheetData>
  <mergeCells count="67">
    <mergeCell ref="B161:H161"/>
    <mergeCell ref="B166:H166"/>
    <mergeCell ref="B66:H66"/>
    <mergeCell ref="A4:A5"/>
    <mergeCell ref="B4:B5"/>
    <mergeCell ref="C4:C5"/>
    <mergeCell ref="D4:D5"/>
    <mergeCell ref="E4:E5"/>
    <mergeCell ref="B46:H46"/>
    <mergeCell ref="B41:H41"/>
    <mergeCell ref="H4:H5"/>
    <mergeCell ref="B54:H54"/>
    <mergeCell ref="B126:H126"/>
    <mergeCell ref="B79:H79"/>
    <mergeCell ref="B76:H76"/>
    <mergeCell ref="B58:H58"/>
    <mergeCell ref="A1:H1"/>
    <mergeCell ref="A2:H2"/>
    <mergeCell ref="G4:G5"/>
    <mergeCell ref="B65:H65"/>
    <mergeCell ref="B45:H45"/>
    <mergeCell ref="B61:H61"/>
    <mergeCell ref="B51:H51"/>
    <mergeCell ref="B6:H6"/>
    <mergeCell ref="B63:H63"/>
    <mergeCell ref="B11:H11"/>
    <mergeCell ref="B12:H12"/>
    <mergeCell ref="B21:H21"/>
    <mergeCell ref="B25:H25"/>
    <mergeCell ref="B29:H29"/>
    <mergeCell ref="B35:H35"/>
    <mergeCell ref="B39:H39"/>
    <mergeCell ref="B129:H129"/>
    <mergeCell ref="B104:H104"/>
    <mergeCell ref="B105:H105"/>
    <mergeCell ref="B111:H111"/>
    <mergeCell ref="B101:H101"/>
    <mergeCell ref="B122:H122"/>
    <mergeCell ref="B124:H124"/>
    <mergeCell ref="B156:H156"/>
    <mergeCell ref="B148:H148"/>
    <mergeCell ref="B150:H150"/>
    <mergeCell ref="B147:H147"/>
    <mergeCell ref="F4:F5"/>
    <mergeCell ref="B31:H31"/>
    <mergeCell ref="B32:H32"/>
    <mergeCell ref="B115:H115"/>
    <mergeCell ref="B116:H116"/>
    <mergeCell ref="B137:H137"/>
    <mergeCell ref="B86:H86"/>
    <mergeCell ref="B88:H88"/>
    <mergeCell ref="B85:H85"/>
    <mergeCell ref="B83:H83"/>
    <mergeCell ref="B113:H113"/>
    <mergeCell ref="B92:H92"/>
    <mergeCell ref="B171:H171"/>
    <mergeCell ref="B181:H181"/>
    <mergeCell ref="B172:H172"/>
    <mergeCell ref="B176:H176"/>
    <mergeCell ref="B187:H187"/>
    <mergeCell ref="B208:H208"/>
    <mergeCell ref="B206:H206"/>
    <mergeCell ref="B201:H201"/>
    <mergeCell ref="B188:H188"/>
    <mergeCell ref="B193:H193"/>
    <mergeCell ref="B196:H196"/>
    <mergeCell ref="B207:H207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AG157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4" sqref="D14"/>
    </sheetView>
  </sheetViews>
  <sheetFormatPr defaultRowHeight="15" outlineLevelRow="5" outlineLevelCol="1"/>
  <cols>
    <col min="1" max="1" width="4.7109375" style="27" customWidth="1"/>
    <col min="2" max="2" width="41.85546875" style="19" customWidth="1"/>
    <col min="3" max="3" width="13.7109375" style="19" customWidth="1"/>
    <col min="4" max="4" width="13.85546875" style="19" customWidth="1"/>
    <col min="5" max="5" width="13.7109375" style="19" customWidth="1"/>
    <col min="6" max="6" width="13" style="19" customWidth="1"/>
    <col min="7" max="7" width="11.42578125" style="19" hidden="1" customWidth="1" outlineLevel="1"/>
    <col min="8" max="8" width="12" style="19" customWidth="1" collapsed="1"/>
    <col min="9" max="9" width="12.140625" style="19" customWidth="1"/>
    <col min="10" max="10" width="12" style="19" customWidth="1"/>
    <col min="11" max="11" width="13.140625" style="19" customWidth="1"/>
    <col min="12" max="12" width="11.42578125" style="19" hidden="1" customWidth="1" outlineLevel="1"/>
    <col min="13" max="13" width="11.140625" style="19" customWidth="1" collapsed="1"/>
    <col min="14" max="14" width="12.42578125" style="19" customWidth="1"/>
    <col min="15" max="15" width="12" style="19" customWidth="1"/>
    <col min="16" max="16" width="13.140625" style="19" customWidth="1"/>
    <col min="17" max="17" width="34.28515625" style="33" customWidth="1" outlineLevel="1"/>
    <col min="18" max="16384" width="9.140625" style="19"/>
  </cols>
  <sheetData>
    <row r="1" spans="1:17" s="5" customFormat="1" ht="18.75">
      <c r="A1" s="367" t="s">
        <v>69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17" s="5" customFormat="1" ht="18.75">
      <c r="A2" s="367" t="s">
        <v>706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</row>
    <row r="3" spans="1:17">
      <c r="C3" s="34"/>
      <c r="D3" s="34"/>
      <c r="Q3" s="29"/>
    </row>
    <row r="4" spans="1:17" s="5" customFormat="1" ht="44.25" customHeight="1">
      <c r="A4" s="359" t="s">
        <v>0</v>
      </c>
      <c r="B4" s="359" t="s">
        <v>16</v>
      </c>
      <c r="C4" s="359" t="s">
        <v>707</v>
      </c>
      <c r="D4" s="359"/>
      <c r="E4" s="359"/>
      <c r="F4" s="359"/>
      <c r="G4" s="359" t="s">
        <v>10</v>
      </c>
      <c r="H4" s="359" t="s">
        <v>708</v>
      </c>
      <c r="I4" s="359"/>
      <c r="J4" s="359"/>
      <c r="K4" s="359"/>
      <c r="L4" s="359" t="s">
        <v>10</v>
      </c>
      <c r="M4" s="359" t="s">
        <v>64</v>
      </c>
      <c r="N4" s="359"/>
      <c r="O4" s="359"/>
      <c r="P4" s="359"/>
      <c r="Q4" s="359" t="s">
        <v>63</v>
      </c>
    </row>
    <row r="5" spans="1:17" s="5" customFormat="1" ht="15.75" customHeight="1">
      <c r="A5" s="359"/>
      <c r="B5" s="359"/>
      <c r="C5" s="359" t="s">
        <v>1</v>
      </c>
      <c r="D5" s="359" t="s">
        <v>2</v>
      </c>
      <c r="E5" s="359"/>
      <c r="F5" s="359"/>
      <c r="G5" s="359"/>
      <c r="H5" s="359" t="s">
        <v>1</v>
      </c>
      <c r="I5" s="359" t="s">
        <v>2</v>
      </c>
      <c r="J5" s="359"/>
      <c r="K5" s="359"/>
      <c r="L5" s="359"/>
      <c r="M5" s="359" t="s">
        <v>1</v>
      </c>
      <c r="N5" s="359" t="s">
        <v>2</v>
      </c>
      <c r="O5" s="359"/>
      <c r="P5" s="359"/>
      <c r="Q5" s="369"/>
    </row>
    <row r="6" spans="1:17" s="5" customFormat="1" ht="54" customHeight="1">
      <c r="A6" s="359"/>
      <c r="B6" s="359"/>
      <c r="C6" s="359"/>
      <c r="D6" s="41" t="s">
        <v>4</v>
      </c>
      <c r="E6" s="41" t="s">
        <v>5</v>
      </c>
      <c r="F6" s="41" t="s">
        <v>66</v>
      </c>
      <c r="G6" s="359"/>
      <c r="H6" s="359"/>
      <c r="I6" s="41" t="s">
        <v>4</v>
      </c>
      <c r="J6" s="41" t="s">
        <v>5</v>
      </c>
      <c r="K6" s="41" t="s">
        <v>66</v>
      </c>
      <c r="L6" s="359"/>
      <c r="M6" s="359"/>
      <c r="N6" s="41" t="s">
        <v>4</v>
      </c>
      <c r="O6" s="41" t="s">
        <v>5</v>
      </c>
      <c r="P6" s="41" t="s">
        <v>66</v>
      </c>
      <c r="Q6" s="369"/>
    </row>
    <row r="7" spans="1:17" s="236" customFormat="1" ht="29.25" customHeight="1">
      <c r="A7" s="232"/>
      <c r="B7" s="233" t="s">
        <v>70</v>
      </c>
      <c r="C7" s="234">
        <f t="shared" ref="C7:L7" si="0">C8+C15+C26</f>
        <v>6449.3</v>
      </c>
      <c r="D7" s="234">
        <f t="shared" si="0"/>
        <v>6449.3</v>
      </c>
      <c r="E7" s="234">
        <f t="shared" si="0"/>
        <v>0</v>
      </c>
      <c r="F7" s="234">
        <f t="shared" si="0"/>
        <v>0</v>
      </c>
      <c r="G7" s="234">
        <f t="shared" si="0"/>
        <v>0</v>
      </c>
      <c r="H7" s="234">
        <f t="shared" si="0"/>
        <v>605.09999999999991</v>
      </c>
      <c r="I7" s="234">
        <f t="shared" si="0"/>
        <v>605.09999999999991</v>
      </c>
      <c r="J7" s="234">
        <f t="shared" si="0"/>
        <v>0</v>
      </c>
      <c r="K7" s="234">
        <f t="shared" si="0"/>
        <v>0</v>
      </c>
      <c r="L7" s="234">
        <f t="shared" si="0"/>
        <v>0</v>
      </c>
      <c r="M7" s="130">
        <f t="shared" ref="M7:M16" si="1">IFERROR(H7/C7*100,"-")</f>
        <v>9.3824135952739045</v>
      </c>
      <c r="N7" s="130">
        <f t="shared" ref="N7:P14" si="2">IFERROR(I7/D7*100,"-")</f>
        <v>9.3824135952739045</v>
      </c>
      <c r="O7" s="130" t="str">
        <f t="shared" si="2"/>
        <v>-</v>
      </c>
      <c r="P7" s="130" t="str">
        <f t="shared" si="2"/>
        <v>-</v>
      </c>
      <c r="Q7" s="235"/>
    </row>
    <row r="8" spans="1:17" s="3" customFormat="1" ht="85.5" customHeight="1" outlineLevel="1">
      <c r="A8" s="231">
        <v>1</v>
      </c>
      <c r="B8" s="1" t="s">
        <v>71</v>
      </c>
      <c r="C8" s="2">
        <f t="shared" ref="C8:C15" si="3">SUM(D8:G8)</f>
        <v>160</v>
      </c>
      <c r="D8" s="2">
        <f>D9+D10</f>
        <v>160</v>
      </c>
      <c r="E8" s="205">
        <f>E9+E10</f>
        <v>0</v>
      </c>
      <c r="F8" s="205">
        <f>F9+F10</f>
        <v>0</v>
      </c>
      <c r="G8" s="205">
        <f>G9+G10</f>
        <v>0</v>
      </c>
      <c r="H8" s="2">
        <f t="shared" ref="H8:H14" si="4">SUM(I8:L8)</f>
        <v>10</v>
      </c>
      <c r="I8" s="205">
        <f>I9+I10</f>
        <v>10</v>
      </c>
      <c r="J8" s="205">
        <f>J9+J10</f>
        <v>0</v>
      </c>
      <c r="K8" s="205">
        <f>K9+K10</f>
        <v>0</v>
      </c>
      <c r="L8" s="205">
        <f>L9+L10</f>
        <v>0</v>
      </c>
      <c r="M8" s="2">
        <f t="shared" si="1"/>
        <v>6.25</v>
      </c>
      <c r="N8" s="2">
        <f t="shared" si="2"/>
        <v>6.25</v>
      </c>
      <c r="O8" s="2" t="str">
        <f t="shared" si="2"/>
        <v>-</v>
      </c>
      <c r="P8" s="2" t="str">
        <f t="shared" si="2"/>
        <v>-</v>
      </c>
      <c r="Q8" s="135"/>
    </row>
    <row r="9" spans="1:17" s="126" customFormat="1" ht="44.25" customHeight="1" outlineLevel="2">
      <c r="A9" s="227"/>
      <c r="B9" s="95" t="s">
        <v>554</v>
      </c>
      <c r="C9" s="98">
        <f t="shared" si="3"/>
        <v>40</v>
      </c>
      <c r="D9" s="228">
        <v>40</v>
      </c>
      <c r="E9" s="229">
        <v>0</v>
      </c>
      <c r="F9" s="229">
        <v>0</v>
      </c>
      <c r="G9" s="229">
        <v>0</v>
      </c>
      <c r="H9" s="98">
        <f t="shared" si="4"/>
        <v>0</v>
      </c>
      <c r="I9" s="229">
        <v>0</v>
      </c>
      <c r="J9" s="229">
        <v>0</v>
      </c>
      <c r="K9" s="229">
        <v>0</v>
      </c>
      <c r="L9" s="229">
        <v>0</v>
      </c>
      <c r="M9" s="125">
        <f t="shared" si="1"/>
        <v>0</v>
      </c>
      <c r="N9" s="125">
        <f t="shared" si="2"/>
        <v>0</v>
      </c>
      <c r="O9" s="125" t="str">
        <f t="shared" si="2"/>
        <v>-</v>
      </c>
      <c r="P9" s="125" t="str">
        <f t="shared" si="2"/>
        <v>-</v>
      </c>
      <c r="Q9" s="124"/>
    </row>
    <row r="10" spans="1:17" s="126" customFormat="1" ht="33.75" customHeight="1" outlineLevel="2">
      <c r="A10" s="227"/>
      <c r="B10" s="95" t="s">
        <v>587</v>
      </c>
      <c r="C10" s="98">
        <f t="shared" si="3"/>
        <v>120</v>
      </c>
      <c r="D10" s="229">
        <f>SUM(D11:D14)</f>
        <v>120</v>
      </c>
      <c r="E10" s="229">
        <f>SUM(E11:E14)</f>
        <v>0</v>
      </c>
      <c r="F10" s="229">
        <f>SUM(F11:F14)</f>
        <v>0</v>
      </c>
      <c r="G10" s="229">
        <f>SUM(G11:G14)</f>
        <v>0</v>
      </c>
      <c r="H10" s="98">
        <f t="shared" si="4"/>
        <v>10</v>
      </c>
      <c r="I10" s="229">
        <f>SUM(I11:I14)</f>
        <v>10</v>
      </c>
      <c r="J10" s="229">
        <f>SUM(J11:J14)</f>
        <v>0</v>
      </c>
      <c r="K10" s="229">
        <f>SUM(K11:K14)</f>
        <v>0</v>
      </c>
      <c r="L10" s="229">
        <f>SUM(L11:L14)</f>
        <v>0</v>
      </c>
      <c r="M10" s="125">
        <f t="shared" si="1"/>
        <v>8.3333333333333321</v>
      </c>
      <c r="N10" s="125">
        <f t="shared" si="2"/>
        <v>8.3333333333333321</v>
      </c>
      <c r="O10" s="125" t="str">
        <f t="shared" si="2"/>
        <v>-</v>
      </c>
      <c r="P10" s="125" t="str">
        <f t="shared" si="2"/>
        <v>-</v>
      </c>
      <c r="Q10" s="124"/>
    </row>
    <row r="11" spans="1:17" s="132" customFormat="1" ht="45" outlineLevel="3">
      <c r="A11" s="170"/>
      <c r="B11" s="134" t="s">
        <v>103</v>
      </c>
      <c r="C11" s="104">
        <f t="shared" si="3"/>
        <v>10</v>
      </c>
      <c r="D11" s="230">
        <v>10</v>
      </c>
      <c r="E11" s="230">
        <v>0</v>
      </c>
      <c r="F11" s="230">
        <v>0</v>
      </c>
      <c r="G11" s="230">
        <v>0</v>
      </c>
      <c r="H11" s="104">
        <f t="shared" si="4"/>
        <v>10</v>
      </c>
      <c r="I11" s="230">
        <v>10</v>
      </c>
      <c r="J11" s="230">
        <v>0</v>
      </c>
      <c r="K11" s="230">
        <v>0</v>
      </c>
      <c r="L11" s="230">
        <v>0</v>
      </c>
      <c r="M11" s="130">
        <f t="shared" si="1"/>
        <v>100</v>
      </c>
      <c r="N11" s="130">
        <f t="shared" si="2"/>
        <v>100</v>
      </c>
      <c r="O11" s="130" t="str">
        <f t="shared" si="2"/>
        <v>-</v>
      </c>
      <c r="P11" s="130" t="str">
        <f t="shared" si="2"/>
        <v>-</v>
      </c>
      <c r="Q11" s="131"/>
    </row>
    <row r="12" spans="1:17" s="132" customFormat="1" ht="30" outlineLevel="3">
      <c r="A12" s="170"/>
      <c r="B12" s="134" t="s">
        <v>104</v>
      </c>
      <c r="C12" s="104">
        <f t="shared" si="3"/>
        <v>60</v>
      </c>
      <c r="D12" s="230">
        <v>60</v>
      </c>
      <c r="E12" s="230">
        <v>0</v>
      </c>
      <c r="F12" s="230">
        <v>0</v>
      </c>
      <c r="G12" s="230">
        <v>0</v>
      </c>
      <c r="H12" s="104">
        <f t="shared" si="4"/>
        <v>0</v>
      </c>
      <c r="I12" s="230">
        <v>0</v>
      </c>
      <c r="J12" s="230">
        <v>0</v>
      </c>
      <c r="K12" s="230">
        <v>0</v>
      </c>
      <c r="L12" s="230">
        <v>0</v>
      </c>
      <c r="M12" s="130">
        <f t="shared" si="1"/>
        <v>0</v>
      </c>
      <c r="N12" s="130">
        <f t="shared" si="2"/>
        <v>0</v>
      </c>
      <c r="O12" s="130" t="str">
        <f t="shared" si="2"/>
        <v>-</v>
      </c>
      <c r="P12" s="130" t="str">
        <f t="shared" si="2"/>
        <v>-</v>
      </c>
      <c r="Q12" s="131"/>
    </row>
    <row r="13" spans="1:17" s="132" customFormat="1" ht="30" outlineLevel="3">
      <c r="A13" s="170"/>
      <c r="B13" s="134" t="s">
        <v>105</v>
      </c>
      <c r="C13" s="104">
        <f t="shared" si="3"/>
        <v>40</v>
      </c>
      <c r="D13" s="230">
        <v>40</v>
      </c>
      <c r="E13" s="230">
        <v>0</v>
      </c>
      <c r="F13" s="230">
        <v>0</v>
      </c>
      <c r="G13" s="230">
        <v>0</v>
      </c>
      <c r="H13" s="104">
        <f t="shared" si="4"/>
        <v>0</v>
      </c>
      <c r="I13" s="230">
        <v>0</v>
      </c>
      <c r="J13" s="230">
        <v>0</v>
      </c>
      <c r="K13" s="230">
        <v>0</v>
      </c>
      <c r="L13" s="230">
        <v>0</v>
      </c>
      <c r="M13" s="130">
        <f t="shared" si="1"/>
        <v>0</v>
      </c>
      <c r="N13" s="130">
        <f t="shared" si="2"/>
        <v>0</v>
      </c>
      <c r="O13" s="130" t="str">
        <f t="shared" si="2"/>
        <v>-</v>
      </c>
      <c r="P13" s="130" t="str">
        <f t="shared" si="2"/>
        <v>-</v>
      </c>
      <c r="Q13" s="131"/>
    </row>
    <row r="14" spans="1:17" s="132" customFormat="1" ht="45" outlineLevel="3">
      <c r="A14" s="170"/>
      <c r="B14" s="134" t="s">
        <v>106</v>
      </c>
      <c r="C14" s="104">
        <f t="shared" si="3"/>
        <v>10</v>
      </c>
      <c r="D14" s="230">
        <v>10</v>
      </c>
      <c r="E14" s="230">
        <v>0</v>
      </c>
      <c r="F14" s="230">
        <v>0</v>
      </c>
      <c r="G14" s="230">
        <v>0</v>
      </c>
      <c r="H14" s="104">
        <f t="shared" si="4"/>
        <v>0</v>
      </c>
      <c r="I14" s="230">
        <v>0</v>
      </c>
      <c r="J14" s="230">
        <v>0</v>
      </c>
      <c r="K14" s="230">
        <v>0</v>
      </c>
      <c r="L14" s="230">
        <v>0</v>
      </c>
      <c r="M14" s="130">
        <f t="shared" si="1"/>
        <v>0</v>
      </c>
      <c r="N14" s="130">
        <f t="shared" si="2"/>
        <v>0</v>
      </c>
      <c r="O14" s="130" t="str">
        <f t="shared" si="2"/>
        <v>-</v>
      </c>
      <c r="P14" s="130" t="str">
        <f t="shared" si="2"/>
        <v>-</v>
      </c>
      <c r="Q14" s="131"/>
    </row>
    <row r="15" spans="1:17" s="208" customFormat="1" ht="72" customHeight="1" outlineLevel="1" collapsed="1">
      <c r="A15" s="226">
        <v>2</v>
      </c>
      <c r="B15" s="1" t="s">
        <v>72</v>
      </c>
      <c r="C15" s="2">
        <f t="shared" si="3"/>
        <v>6207.3</v>
      </c>
      <c r="D15" s="2">
        <f>D16+D19+D24+D25</f>
        <v>6207.3</v>
      </c>
      <c r="E15" s="2">
        <f t="shared" ref="E15:F15" si="5">E16+E19+E24+E25</f>
        <v>0</v>
      </c>
      <c r="F15" s="2">
        <f t="shared" si="5"/>
        <v>0</v>
      </c>
      <c r="G15" s="205">
        <f>G16+G19</f>
        <v>0</v>
      </c>
      <c r="H15" s="2">
        <f>SUM(I15:L15)</f>
        <v>562.19999999999993</v>
      </c>
      <c r="I15" s="2">
        <f>I16+I19+I24+I25</f>
        <v>562.19999999999993</v>
      </c>
      <c r="J15" s="2">
        <f t="shared" ref="J15:L15" si="6">J16+J19+J24+J25</f>
        <v>0</v>
      </c>
      <c r="K15" s="2">
        <f t="shared" si="6"/>
        <v>0</v>
      </c>
      <c r="L15" s="2">
        <f t="shared" si="6"/>
        <v>0</v>
      </c>
      <c r="M15" s="2">
        <f t="shared" si="1"/>
        <v>9.0570779565994872</v>
      </c>
      <c r="N15" s="2">
        <f t="shared" ref="N15:P16" si="7">IFERROR(I15/D15*100,"-")</f>
        <v>9.0570779565994872</v>
      </c>
      <c r="O15" s="2" t="str">
        <f t="shared" si="7"/>
        <v>-</v>
      </c>
      <c r="P15" s="2" t="str">
        <f t="shared" si="7"/>
        <v>-</v>
      </c>
      <c r="Q15" s="135"/>
    </row>
    <row r="16" spans="1:17" s="100" customFormat="1" ht="38.25" hidden="1" outlineLevel="2" collapsed="1">
      <c r="A16" s="222"/>
      <c r="B16" s="99" t="s">
        <v>559</v>
      </c>
      <c r="C16" s="98">
        <f t="shared" ref="C16:C33" si="8">SUM(D16:G16)</f>
        <v>30</v>
      </c>
      <c r="D16" s="223">
        <f>SUM(D17:D18)</f>
        <v>30</v>
      </c>
      <c r="E16" s="223">
        <f t="shared" ref="E16:F16" si="9">SUM(E17:E18)</f>
        <v>0</v>
      </c>
      <c r="F16" s="223">
        <f t="shared" si="9"/>
        <v>0</v>
      </c>
      <c r="G16" s="223">
        <f>SUM(G17:G17)</f>
        <v>0</v>
      </c>
      <c r="H16" s="223">
        <f t="shared" ref="H16:H33" si="10">SUM(I16:L16)</f>
        <v>13.4</v>
      </c>
      <c r="I16" s="223">
        <f>SUM(I17:I18)</f>
        <v>13.4</v>
      </c>
      <c r="J16" s="223">
        <f t="shared" ref="J16:K16" si="11">SUM(J17:J18)</f>
        <v>0</v>
      </c>
      <c r="K16" s="223">
        <f t="shared" si="11"/>
        <v>0</v>
      </c>
      <c r="L16" s="223">
        <f>SUM(L17:L17)</f>
        <v>0</v>
      </c>
      <c r="M16" s="125">
        <f t="shared" si="1"/>
        <v>44.666666666666664</v>
      </c>
      <c r="N16" s="125">
        <f t="shared" si="7"/>
        <v>44.666666666666664</v>
      </c>
      <c r="O16" s="125" t="str">
        <f t="shared" si="7"/>
        <v>-</v>
      </c>
      <c r="P16" s="125" t="str">
        <f t="shared" si="7"/>
        <v>-</v>
      </c>
      <c r="Q16" s="99"/>
    </row>
    <row r="17" spans="1:17" s="106" customFormat="1" ht="38.25" hidden="1" outlineLevel="3">
      <c r="A17" s="224"/>
      <c r="B17" s="145" t="s">
        <v>102</v>
      </c>
      <c r="C17" s="104">
        <f t="shared" si="8"/>
        <v>16.600000000000001</v>
      </c>
      <c r="D17" s="225">
        <v>16.600000000000001</v>
      </c>
      <c r="E17" s="225">
        <v>0</v>
      </c>
      <c r="F17" s="225">
        <v>0</v>
      </c>
      <c r="G17" s="225">
        <v>0</v>
      </c>
      <c r="H17" s="104">
        <f t="shared" si="10"/>
        <v>0</v>
      </c>
      <c r="I17" s="225">
        <v>0</v>
      </c>
      <c r="J17" s="225">
        <v>0</v>
      </c>
      <c r="K17" s="225">
        <v>0</v>
      </c>
      <c r="L17" s="225">
        <v>0</v>
      </c>
      <c r="M17" s="130">
        <f t="shared" ref="M17" si="12">IFERROR(H17/C17*100,"-")</f>
        <v>0</v>
      </c>
      <c r="N17" s="130">
        <f t="shared" ref="N17" si="13">IFERROR(I17/D17*100,"-")</f>
        <v>0</v>
      </c>
      <c r="O17" s="130" t="str">
        <f t="shared" ref="O17" si="14">IFERROR(J17/E17*100,"-")</f>
        <v>-</v>
      </c>
      <c r="P17" s="130" t="str">
        <f t="shared" ref="P17" si="15">IFERROR(K17/F17*100,"-")</f>
        <v>-</v>
      </c>
      <c r="Q17" s="145"/>
    </row>
    <row r="18" spans="1:17" s="106" customFormat="1" ht="25.5" hidden="1" outlineLevel="3">
      <c r="A18" s="224"/>
      <c r="B18" s="145" t="s">
        <v>721</v>
      </c>
      <c r="C18" s="104">
        <f t="shared" si="8"/>
        <v>13.4</v>
      </c>
      <c r="D18" s="225">
        <v>13.4</v>
      </c>
      <c r="E18" s="225">
        <v>0</v>
      </c>
      <c r="F18" s="225">
        <v>0</v>
      </c>
      <c r="G18" s="225"/>
      <c r="H18" s="104">
        <f t="shared" si="10"/>
        <v>13.4</v>
      </c>
      <c r="I18" s="225">
        <v>13.4</v>
      </c>
      <c r="J18" s="225">
        <v>0</v>
      </c>
      <c r="K18" s="225">
        <v>0</v>
      </c>
      <c r="L18" s="225"/>
      <c r="M18" s="130">
        <f t="shared" ref="M18" si="16">IFERROR(H18/C18*100,"-")</f>
        <v>100</v>
      </c>
      <c r="N18" s="130">
        <f t="shared" ref="N18" si="17">IFERROR(I18/D18*100,"-")</f>
        <v>100</v>
      </c>
      <c r="O18" s="130" t="str">
        <f t="shared" ref="O18" si="18">IFERROR(J18/E18*100,"-")</f>
        <v>-</v>
      </c>
      <c r="P18" s="130" t="str">
        <f t="shared" ref="P18" si="19">IFERROR(K18/F18*100,"-")</f>
        <v>-</v>
      </c>
      <c r="Q18" s="145"/>
    </row>
    <row r="19" spans="1:17" s="100" customFormat="1" ht="22.5" hidden="1" customHeight="1" outlineLevel="2" collapsed="1">
      <c r="A19" s="222"/>
      <c r="B19" s="99" t="s">
        <v>584</v>
      </c>
      <c r="C19" s="98">
        <f t="shared" si="8"/>
        <v>5251.3</v>
      </c>
      <c r="D19" s="98">
        <f>SUM(D20:D23)</f>
        <v>5251.3</v>
      </c>
      <c r="E19" s="98">
        <f t="shared" ref="E19:F19" si="20">SUM(E20:E23)</f>
        <v>0</v>
      </c>
      <c r="F19" s="98">
        <f t="shared" si="20"/>
        <v>0</v>
      </c>
      <c r="G19" s="98">
        <f>SUM(G20:G22)</f>
        <v>0</v>
      </c>
      <c r="H19" s="98">
        <f>SUM(I19:L19)</f>
        <v>539.4</v>
      </c>
      <c r="I19" s="223">
        <f>SUM(I20:I23)</f>
        <v>539.4</v>
      </c>
      <c r="J19" s="223">
        <f>SUM(J20:J22)</f>
        <v>0</v>
      </c>
      <c r="K19" s="223">
        <f>SUM(K20:K22)</f>
        <v>0</v>
      </c>
      <c r="L19" s="223">
        <f>SUM(L20:L22)</f>
        <v>0</v>
      </c>
      <c r="M19" s="125">
        <f>IFERROR(H19/C19*100,"-")</f>
        <v>10.271742235256031</v>
      </c>
      <c r="N19" s="125">
        <f>IFERROR(I19/D19*100,"-")</f>
        <v>10.271742235256031</v>
      </c>
      <c r="O19" s="125" t="str">
        <f>IFERROR(J19/E19*100,"-")</f>
        <v>-</v>
      </c>
      <c r="P19" s="125" t="str">
        <f>IFERROR(K19/F19*100,"-")</f>
        <v>-</v>
      </c>
      <c r="Q19" s="99"/>
    </row>
    <row r="20" spans="1:17" s="106" customFormat="1" ht="18" hidden="1" customHeight="1" outlineLevel="3">
      <c r="A20" s="224"/>
      <c r="B20" s="16" t="s">
        <v>562</v>
      </c>
      <c r="C20" s="104">
        <f t="shared" si="8"/>
        <v>976</v>
      </c>
      <c r="D20" s="225">
        <v>976</v>
      </c>
      <c r="E20" s="225">
        <v>0</v>
      </c>
      <c r="F20" s="225">
        <v>0</v>
      </c>
      <c r="G20" s="225">
        <v>0</v>
      </c>
      <c r="H20" s="104">
        <f t="shared" si="10"/>
        <v>160.4</v>
      </c>
      <c r="I20" s="225">
        <v>160.4</v>
      </c>
      <c r="J20" s="225">
        <v>0</v>
      </c>
      <c r="K20" s="225">
        <v>0</v>
      </c>
      <c r="L20" s="225">
        <v>0</v>
      </c>
      <c r="M20" s="129">
        <f>IFERROR(H20/C20*100,"-")</f>
        <v>16.434426229508198</v>
      </c>
      <c r="N20" s="129">
        <f>IFERROR(I20/D20*100,"-")</f>
        <v>16.434426229508198</v>
      </c>
      <c r="O20" s="129" t="str">
        <f t="shared" ref="O20:P20" si="21">IFERROR(J20/E20*100,"-")</f>
        <v>-</v>
      </c>
      <c r="P20" s="129" t="str">
        <f t="shared" si="21"/>
        <v>-</v>
      </c>
      <c r="Q20" s="105" t="s">
        <v>567</v>
      </c>
    </row>
    <row r="21" spans="1:17" s="106" customFormat="1" ht="29.25" hidden="1" customHeight="1" outlineLevel="3">
      <c r="A21" s="224"/>
      <c r="B21" s="16" t="s">
        <v>585</v>
      </c>
      <c r="C21" s="104">
        <f t="shared" si="8"/>
        <v>231</v>
      </c>
      <c r="D21" s="225">
        <v>231</v>
      </c>
      <c r="E21" s="225">
        <v>0</v>
      </c>
      <c r="F21" s="225">
        <v>0</v>
      </c>
      <c r="G21" s="225">
        <v>0</v>
      </c>
      <c r="H21" s="104">
        <f t="shared" si="10"/>
        <v>100</v>
      </c>
      <c r="I21" s="225">
        <v>100</v>
      </c>
      <c r="J21" s="225">
        <v>0</v>
      </c>
      <c r="K21" s="225">
        <v>0</v>
      </c>
      <c r="L21" s="225">
        <v>0</v>
      </c>
      <c r="M21" s="129">
        <f t="shared" ref="M21:M22" si="22">IFERROR(H21/C21*100,"-")</f>
        <v>43.290043290043286</v>
      </c>
      <c r="N21" s="129">
        <f t="shared" ref="N21:N22" si="23">IFERROR(I21/D21*100,"-")</f>
        <v>43.290043290043286</v>
      </c>
      <c r="O21" s="129" t="str">
        <f t="shared" ref="O21:O22" si="24">IFERROR(J21/E21*100,"-")</f>
        <v>-</v>
      </c>
      <c r="P21" s="129" t="str">
        <f t="shared" ref="P21:P22" si="25">IFERROR(K21/F21*100,"-")</f>
        <v>-</v>
      </c>
      <c r="Q21" s="145"/>
    </row>
    <row r="22" spans="1:17" s="106" customFormat="1" ht="31.5" hidden="1" customHeight="1" outlineLevel="3">
      <c r="A22" s="224"/>
      <c r="B22" s="16" t="s">
        <v>563</v>
      </c>
      <c r="C22" s="104">
        <f t="shared" si="8"/>
        <v>3659.3</v>
      </c>
      <c r="D22" s="225">
        <v>3659.3</v>
      </c>
      <c r="E22" s="225">
        <v>0</v>
      </c>
      <c r="F22" s="225">
        <v>0</v>
      </c>
      <c r="G22" s="225">
        <v>0</v>
      </c>
      <c r="H22" s="104">
        <f t="shared" si="10"/>
        <v>203.4</v>
      </c>
      <c r="I22" s="225">
        <v>203.4</v>
      </c>
      <c r="J22" s="225">
        <v>0</v>
      </c>
      <c r="K22" s="225">
        <v>0</v>
      </c>
      <c r="L22" s="225">
        <v>0</v>
      </c>
      <c r="M22" s="129">
        <f t="shared" si="22"/>
        <v>5.5584401388243654</v>
      </c>
      <c r="N22" s="129">
        <f t="shared" si="23"/>
        <v>5.5584401388243654</v>
      </c>
      <c r="O22" s="129" t="str">
        <f t="shared" si="24"/>
        <v>-</v>
      </c>
      <c r="P22" s="129" t="str">
        <f t="shared" si="25"/>
        <v>-</v>
      </c>
      <c r="Q22" s="145"/>
    </row>
    <row r="23" spans="1:17" s="106" customFormat="1" ht="40.5" hidden="1" customHeight="1" outlineLevel="3">
      <c r="A23" s="224"/>
      <c r="B23" s="16" t="s">
        <v>631</v>
      </c>
      <c r="C23" s="104">
        <f t="shared" ref="C23" si="26">SUM(D23:G23)</f>
        <v>385</v>
      </c>
      <c r="D23" s="225">
        <v>385</v>
      </c>
      <c r="E23" s="225">
        <v>0</v>
      </c>
      <c r="F23" s="225">
        <v>0</v>
      </c>
      <c r="G23" s="225">
        <v>0</v>
      </c>
      <c r="H23" s="104">
        <f t="shared" ref="H23" si="27">SUM(I23:L23)</f>
        <v>75.599999999999994</v>
      </c>
      <c r="I23" s="225">
        <v>75.599999999999994</v>
      </c>
      <c r="J23" s="225">
        <v>0</v>
      </c>
      <c r="K23" s="225">
        <v>0</v>
      </c>
      <c r="L23" s="225">
        <v>0</v>
      </c>
      <c r="M23" s="129">
        <f t="shared" ref="M23" si="28">IFERROR(H23/C23*100,"-")</f>
        <v>19.636363636363637</v>
      </c>
      <c r="N23" s="129">
        <f t="shared" ref="N23" si="29">IFERROR(I23/D23*100,"-")</f>
        <v>19.636363636363637</v>
      </c>
      <c r="O23" s="129" t="str">
        <f t="shared" ref="O23" si="30">IFERROR(J23/E23*100,"-")</f>
        <v>-</v>
      </c>
      <c r="P23" s="129" t="str">
        <f t="shared" ref="P23" si="31">IFERROR(K23/F23*100,"-")</f>
        <v>-</v>
      </c>
      <c r="Q23" s="145"/>
    </row>
    <row r="24" spans="1:17" s="100" customFormat="1" ht="75.75" hidden="1" customHeight="1" outlineLevel="2">
      <c r="A24" s="222"/>
      <c r="B24" s="99" t="s">
        <v>586</v>
      </c>
      <c r="C24" s="98">
        <f t="shared" ref="C24" si="32">SUM(D24:G24)</f>
        <v>903</v>
      </c>
      <c r="D24" s="98">
        <v>903</v>
      </c>
      <c r="E24" s="98">
        <v>0</v>
      </c>
      <c r="F24" s="98">
        <v>0</v>
      </c>
      <c r="G24" s="98">
        <v>0</v>
      </c>
      <c r="H24" s="98">
        <f t="shared" ref="H24" si="33">SUM(I24:L24)</f>
        <v>0</v>
      </c>
      <c r="I24" s="223">
        <v>0</v>
      </c>
      <c r="J24" s="223">
        <v>0</v>
      </c>
      <c r="K24" s="223">
        <v>0</v>
      </c>
      <c r="L24" s="223">
        <v>0</v>
      </c>
      <c r="M24" s="125">
        <f t="shared" ref="M24" si="34">IFERROR(H24/C24*100,"-")</f>
        <v>0</v>
      </c>
      <c r="N24" s="125">
        <f t="shared" ref="N24" si="35">IFERROR(I24/D24*100,"-")</f>
        <v>0</v>
      </c>
      <c r="O24" s="125" t="str">
        <f t="shared" ref="O24" si="36">IFERROR(J24/E24*100,"-")</f>
        <v>-</v>
      </c>
      <c r="P24" s="125" t="str">
        <f t="shared" ref="P24" si="37">IFERROR(K24/F24*100,"-")</f>
        <v>-</v>
      </c>
      <c r="Q24" s="99" t="s">
        <v>567</v>
      </c>
    </row>
    <row r="25" spans="1:17" s="100" customFormat="1" ht="33" hidden="1" customHeight="1" outlineLevel="2">
      <c r="A25" s="222"/>
      <c r="B25" s="99" t="s">
        <v>49</v>
      </c>
      <c r="C25" s="98">
        <f t="shared" ref="C25" si="38">SUM(D25:G25)</f>
        <v>23</v>
      </c>
      <c r="D25" s="98">
        <v>23</v>
      </c>
      <c r="E25" s="98">
        <v>0</v>
      </c>
      <c r="F25" s="98">
        <v>0</v>
      </c>
      <c r="G25" s="98">
        <v>0</v>
      </c>
      <c r="H25" s="98">
        <f t="shared" ref="H25" si="39">SUM(I25:L25)</f>
        <v>9.4</v>
      </c>
      <c r="I25" s="223">
        <v>9.4</v>
      </c>
      <c r="J25" s="223">
        <v>0</v>
      </c>
      <c r="K25" s="223">
        <v>0</v>
      </c>
      <c r="L25" s="223">
        <v>0</v>
      </c>
      <c r="M25" s="125">
        <f t="shared" ref="M25" si="40">IFERROR(H25/C25*100,"-")</f>
        <v>40.869565217391305</v>
      </c>
      <c r="N25" s="125">
        <f t="shared" ref="N25" si="41">IFERROR(I25/D25*100,"-")</f>
        <v>40.869565217391305</v>
      </c>
      <c r="O25" s="125" t="str">
        <f t="shared" ref="O25" si="42">IFERROR(J25/E25*100,"-")</f>
        <v>-</v>
      </c>
      <c r="P25" s="125" t="str">
        <f t="shared" ref="P25" si="43">IFERROR(K25/F25*100,"-")</f>
        <v>-</v>
      </c>
      <c r="Q25" s="99" t="s">
        <v>567</v>
      </c>
    </row>
    <row r="26" spans="1:17" s="112" customFormat="1" ht="42.75" customHeight="1" outlineLevel="1" collapsed="1">
      <c r="A26" s="139">
        <v>3</v>
      </c>
      <c r="B26" s="1" t="s">
        <v>73</v>
      </c>
      <c r="C26" s="2">
        <f t="shared" si="8"/>
        <v>82</v>
      </c>
      <c r="D26" s="2">
        <f>D27</f>
        <v>82</v>
      </c>
      <c r="E26" s="2">
        <f>E27</f>
        <v>0</v>
      </c>
      <c r="F26" s="2">
        <f>F27</f>
        <v>0</v>
      </c>
      <c r="G26" s="2">
        <f>G27</f>
        <v>0</v>
      </c>
      <c r="H26" s="2">
        <f t="shared" si="10"/>
        <v>32.9</v>
      </c>
      <c r="I26" s="2">
        <f>I27</f>
        <v>32.9</v>
      </c>
      <c r="J26" s="2">
        <f>J27</f>
        <v>0</v>
      </c>
      <c r="K26" s="2">
        <f>K27</f>
        <v>0</v>
      </c>
      <c r="L26" s="2">
        <f>L27</f>
        <v>0</v>
      </c>
      <c r="M26" s="2">
        <f t="shared" ref="M26:P63" si="44">IFERROR(H26/C26*100,"-")</f>
        <v>40.121951219512191</v>
      </c>
      <c r="N26" s="2">
        <f t="shared" si="44"/>
        <v>40.121951219512191</v>
      </c>
      <c r="O26" s="2" t="str">
        <f t="shared" si="44"/>
        <v>-</v>
      </c>
      <c r="P26" s="2" t="str">
        <f t="shared" si="44"/>
        <v>-</v>
      </c>
      <c r="Q26" s="111"/>
    </row>
    <row r="27" spans="1:17" s="100" customFormat="1" ht="84.75" hidden="1" customHeight="1" outlineLevel="2">
      <c r="A27" s="143"/>
      <c r="B27" s="99" t="s">
        <v>74</v>
      </c>
      <c r="C27" s="98">
        <f>SUM(D27:F27)</f>
        <v>82</v>
      </c>
      <c r="D27" s="98">
        <f>D28+D29</f>
        <v>82</v>
      </c>
      <c r="E27" s="98">
        <f>E28+E29</f>
        <v>0</v>
      </c>
      <c r="F27" s="98">
        <f>F28+F29</f>
        <v>0</v>
      </c>
      <c r="G27" s="98">
        <f>G28+G29</f>
        <v>0</v>
      </c>
      <c r="H27" s="98">
        <f>SUM(I27:L27)</f>
        <v>32.9</v>
      </c>
      <c r="I27" s="98">
        <f>I28+I29</f>
        <v>32.9</v>
      </c>
      <c r="J27" s="98">
        <f>J28+J29</f>
        <v>0</v>
      </c>
      <c r="K27" s="98">
        <f>K28+K29</f>
        <v>0</v>
      </c>
      <c r="L27" s="98">
        <f>L28+L29</f>
        <v>0</v>
      </c>
      <c r="M27" s="125">
        <f t="shared" si="44"/>
        <v>40.121951219512191</v>
      </c>
      <c r="N27" s="125">
        <f t="shared" si="44"/>
        <v>40.121951219512191</v>
      </c>
      <c r="O27" s="125" t="str">
        <f t="shared" si="44"/>
        <v>-</v>
      </c>
      <c r="P27" s="125" t="str">
        <f t="shared" si="44"/>
        <v>-</v>
      </c>
      <c r="Q27" s="99"/>
    </row>
    <row r="28" spans="1:17" s="106" customFormat="1" ht="38.25" hidden="1" outlineLevel="3">
      <c r="A28" s="144"/>
      <c r="B28" s="145" t="s">
        <v>36</v>
      </c>
      <c r="C28" s="104">
        <f t="shared" si="8"/>
        <v>57</v>
      </c>
      <c r="D28" s="104">
        <v>57</v>
      </c>
      <c r="E28" s="104">
        <v>0</v>
      </c>
      <c r="F28" s="104">
        <v>0</v>
      </c>
      <c r="G28" s="104">
        <v>0</v>
      </c>
      <c r="H28" s="104">
        <f t="shared" si="10"/>
        <v>9</v>
      </c>
      <c r="I28" s="104">
        <v>9</v>
      </c>
      <c r="J28" s="104">
        <v>0</v>
      </c>
      <c r="K28" s="104">
        <v>0</v>
      </c>
      <c r="L28" s="104">
        <v>0</v>
      </c>
      <c r="M28" s="130">
        <f t="shared" si="44"/>
        <v>15.789473684210526</v>
      </c>
      <c r="N28" s="130">
        <f t="shared" si="44"/>
        <v>15.789473684210526</v>
      </c>
      <c r="O28" s="130" t="str">
        <f t="shared" si="44"/>
        <v>-</v>
      </c>
      <c r="P28" s="130" t="str">
        <f t="shared" si="44"/>
        <v>-</v>
      </c>
      <c r="Q28" s="145" t="s">
        <v>594</v>
      </c>
    </row>
    <row r="29" spans="1:17" s="132" customFormat="1" ht="45" hidden="1" outlineLevel="3">
      <c r="A29" s="144"/>
      <c r="B29" s="102" t="s">
        <v>101</v>
      </c>
      <c r="C29" s="104">
        <f t="shared" si="8"/>
        <v>25</v>
      </c>
      <c r="D29" s="104">
        <v>25</v>
      </c>
      <c r="E29" s="104">
        <v>0</v>
      </c>
      <c r="F29" s="104">
        <v>0</v>
      </c>
      <c r="G29" s="104">
        <v>0</v>
      </c>
      <c r="H29" s="104">
        <f t="shared" si="10"/>
        <v>23.9</v>
      </c>
      <c r="I29" s="104">
        <v>23.9</v>
      </c>
      <c r="J29" s="104">
        <v>0</v>
      </c>
      <c r="K29" s="104">
        <v>0</v>
      </c>
      <c r="L29" s="104">
        <v>0</v>
      </c>
      <c r="M29" s="130">
        <f t="shared" si="44"/>
        <v>95.6</v>
      </c>
      <c r="N29" s="130">
        <f t="shared" si="44"/>
        <v>95.6</v>
      </c>
      <c r="O29" s="130" t="str">
        <f t="shared" si="44"/>
        <v>-</v>
      </c>
      <c r="P29" s="130" t="str">
        <f t="shared" si="44"/>
        <v>-</v>
      </c>
      <c r="Q29" s="131" t="s">
        <v>595</v>
      </c>
    </row>
    <row r="30" spans="1:17" s="236" customFormat="1" ht="32.25" customHeight="1" collapsed="1">
      <c r="A30" s="203"/>
      <c r="B30" s="151" t="s">
        <v>75</v>
      </c>
      <c r="C30" s="234">
        <f t="shared" ref="C30:L30" si="45">C31+C37+C46</f>
        <v>7655.6</v>
      </c>
      <c r="D30" s="234">
        <f t="shared" si="45"/>
        <v>7655.6</v>
      </c>
      <c r="E30" s="234">
        <f t="shared" si="45"/>
        <v>0</v>
      </c>
      <c r="F30" s="234">
        <f t="shared" si="45"/>
        <v>0</v>
      </c>
      <c r="G30" s="234">
        <f t="shared" si="45"/>
        <v>0</v>
      </c>
      <c r="H30" s="234">
        <f t="shared" si="45"/>
        <v>567.39999999999986</v>
      </c>
      <c r="I30" s="234">
        <f t="shared" si="45"/>
        <v>567.39999999999986</v>
      </c>
      <c r="J30" s="234">
        <f t="shared" si="45"/>
        <v>0</v>
      </c>
      <c r="K30" s="234">
        <f t="shared" si="45"/>
        <v>0</v>
      </c>
      <c r="L30" s="234">
        <f t="shared" si="45"/>
        <v>0</v>
      </c>
      <c r="M30" s="130">
        <f t="shared" si="44"/>
        <v>7.4115680025079662</v>
      </c>
      <c r="N30" s="130">
        <f t="shared" si="44"/>
        <v>7.4115680025079662</v>
      </c>
      <c r="O30" s="130" t="str">
        <f t="shared" si="44"/>
        <v>-</v>
      </c>
      <c r="P30" s="130" t="str">
        <f t="shared" si="44"/>
        <v>-</v>
      </c>
      <c r="Q30" s="235"/>
    </row>
    <row r="31" spans="1:17" s="3" customFormat="1" ht="87" hidden="1" customHeight="1" outlineLevel="1" collapsed="1">
      <c r="A31" s="139">
        <v>4</v>
      </c>
      <c r="B31" s="1" t="s">
        <v>76</v>
      </c>
      <c r="C31" s="2">
        <f>SUM(D31:G31)</f>
        <v>120</v>
      </c>
      <c r="D31" s="2">
        <f>SUM(D32:D33)</f>
        <v>120</v>
      </c>
      <c r="E31" s="2">
        <f>SUM(E32:E33)</f>
        <v>0</v>
      </c>
      <c r="F31" s="2">
        <f>SUM(F32:F33)</f>
        <v>0</v>
      </c>
      <c r="G31" s="2">
        <f>SUM(G32:G33)</f>
        <v>0</v>
      </c>
      <c r="H31" s="2">
        <f t="shared" si="10"/>
        <v>5</v>
      </c>
      <c r="I31" s="2">
        <f>SUM(I32:I33)</f>
        <v>5</v>
      </c>
      <c r="J31" s="2">
        <f>SUM(J32:J33)</f>
        <v>0</v>
      </c>
      <c r="K31" s="2">
        <f>SUM(K32:K33)</f>
        <v>0</v>
      </c>
      <c r="L31" s="2">
        <f>SUM(L32:L33)</f>
        <v>0</v>
      </c>
      <c r="M31" s="2">
        <f t="shared" si="44"/>
        <v>4.1666666666666661</v>
      </c>
      <c r="N31" s="2">
        <f t="shared" si="44"/>
        <v>4.1666666666666661</v>
      </c>
      <c r="O31" s="2" t="str">
        <f t="shared" si="44"/>
        <v>-</v>
      </c>
      <c r="P31" s="2" t="str">
        <f t="shared" si="44"/>
        <v>-</v>
      </c>
      <c r="Q31" s="135"/>
    </row>
    <row r="32" spans="1:17" s="126" customFormat="1" ht="38.25" hidden="1" customHeight="1" outlineLevel="3">
      <c r="A32" s="136"/>
      <c r="B32" s="137" t="s">
        <v>554</v>
      </c>
      <c r="C32" s="98">
        <f t="shared" si="8"/>
        <v>40</v>
      </c>
      <c r="D32" s="98">
        <v>40</v>
      </c>
      <c r="E32" s="98">
        <v>0</v>
      </c>
      <c r="F32" s="98">
        <v>0</v>
      </c>
      <c r="G32" s="98">
        <v>0</v>
      </c>
      <c r="H32" s="98">
        <f t="shared" si="10"/>
        <v>0</v>
      </c>
      <c r="I32" s="98">
        <v>0</v>
      </c>
      <c r="J32" s="98">
        <v>0</v>
      </c>
      <c r="K32" s="98">
        <v>0</v>
      </c>
      <c r="L32" s="98">
        <v>0</v>
      </c>
      <c r="M32" s="125">
        <f t="shared" si="44"/>
        <v>0</v>
      </c>
      <c r="N32" s="125">
        <f t="shared" si="44"/>
        <v>0</v>
      </c>
      <c r="O32" s="125" t="str">
        <f t="shared" si="44"/>
        <v>-</v>
      </c>
      <c r="P32" s="125" t="str">
        <f t="shared" si="44"/>
        <v>-</v>
      </c>
      <c r="Q32" s="124" t="s">
        <v>638</v>
      </c>
    </row>
    <row r="33" spans="1:33" s="126" customFormat="1" ht="30" hidden="1" customHeight="1" outlineLevel="3" collapsed="1">
      <c r="A33" s="138"/>
      <c r="B33" s="116" t="s">
        <v>555</v>
      </c>
      <c r="C33" s="98">
        <f t="shared" si="8"/>
        <v>80</v>
      </c>
      <c r="D33" s="98">
        <f>SUM(D34:D36)</f>
        <v>80</v>
      </c>
      <c r="E33" s="98">
        <f t="shared" ref="E33:F33" si="46">SUM(E34:E36)</f>
        <v>0</v>
      </c>
      <c r="F33" s="98">
        <f t="shared" si="46"/>
        <v>0</v>
      </c>
      <c r="G33" s="98">
        <v>0</v>
      </c>
      <c r="H33" s="98">
        <f t="shared" si="10"/>
        <v>5</v>
      </c>
      <c r="I33" s="98">
        <f>SUM(I34:I36)</f>
        <v>5</v>
      </c>
      <c r="J33" s="98">
        <f t="shared" ref="J33:K33" si="47">SUM(J34:J36)</f>
        <v>0</v>
      </c>
      <c r="K33" s="98">
        <f t="shared" si="47"/>
        <v>0</v>
      </c>
      <c r="L33" s="98">
        <v>0</v>
      </c>
      <c r="M33" s="125">
        <f t="shared" si="44"/>
        <v>6.25</v>
      </c>
      <c r="N33" s="125">
        <f t="shared" si="44"/>
        <v>6.25</v>
      </c>
      <c r="O33" s="125" t="str">
        <f t="shared" si="44"/>
        <v>-</v>
      </c>
      <c r="P33" s="125" t="str">
        <f t="shared" si="44"/>
        <v>-</v>
      </c>
      <c r="Q33" s="124" t="s">
        <v>735</v>
      </c>
    </row>
    <row r="34" spans="1:33" s="132" customFormat="1" ht="45" hidden="1" customHeight="1" outlineLevel="4">
      <c r="A34" s="127"/>
      <c r="B34" s="128" t="s">
        <v>636</v>
      </c>
      <c r="C34" s="104">
        <f t="shared" ref="C34:C36" si="48">SUM(D34:G34)</f>
        <v>10</v>
      </c>
      <c r="D34" s="104">
        <v>10</v>
      </c>
      <c r="E34" s="104">
        <v>0</v>
      </c>
      <c r="F34" s="104">
        <v>0</v>
      </c>
      <c r="G34" s="104">
        <v>0</v>
      </c>
      <c r="H34" s="104">
        <f t="shared" ref="H34:H36" si="49">SUM(I34:L34)</f>
        <v>0</v>
      </c>
      <c r="I34" s="104">
        <v>0</v>
      </c>
      <c r="J34" s="104">
        <v>0</v>
      </c>
      <c r="K34" s="104">
        <v>0</v>
      </c>
      <c r="L34" s="104">
        <v>0</v>
      </c>
      <c r="M34" s="129">
        <f t="shared" ref="M34:M36" si="50">IFERROR(H34/C34*100,"-")</f>
        <v>0</v>
      </c>
      <c r="N34" s="129">
        <f t="shared" ref="N34:N36" si="51">IFERROR(I34/D34*100,"-")</f>
        <v>0</v>
      </c>
      <c r="O34" s="130" t="str">
        <f t="shared" ref="O34:O36" si="52">IFERROR(J34/E34*100,"-")</f>
        <v>-</v>
      </c>
      <c r="P34" s="130" t="str">
        <f t="shared" ref="P34:P36" si="53">IFERROR(K34/F34*100,"-")</f>
        <v>-</v>
      </c>
      <c r="Q34" s="131"/>
    </row>
    <row r="35" spans="1:33" s="132" customFormat="1" ht="45" hidden="1" customHeight="1" outlineLevel="4">
      <c r="A35" s="127"/>
      <c r="B35" s="128" t="s">
        <v>637</v>
      </c>
      <c r="C35" s="104">
        <f t="shared" si="48"/>
        <v>5</v>
      </c>
      <c r="D35" s="104">
        <v>5</v>
      </c>
      <c r="E35" s="104">
        <v>0</v>
      </c>
      <c r="F35" s="104">
        <v>0</v>
      </c>
      <c r="G35" s="104">
        <v>0</v>
      </c>
      <c r="H35" s="104">
        <f t="shared" si="49"/>
        <v>5</v>
      </c>
      <c r="I35" s="104">
        <v>5</v>
      </c>
      <c r="J35" s="104">
        <v>0</v>
      </c>
      <c r="K35" s="104">
        <v>0</v>
      </c>
      <c r="L35" s="104">
        <v>0</v>
      </c>
      <c r="M35" s="129">
        <f t="shared" si="50"/>
        <v>100</v>
      </c>
      <c r="N35" s="129">
        <f t="shared" si="51"/>
        <v>100</v>
      </c>
      <c r="O35" s="130" t="str">
        <f t="shared" si="52"/>
        <v>-</v>
      </c>
      <c r="P35" s="130" t="str">
        <f t="shared" si="53"/>
        <v>-</v>
      </c>
      <c r="Q35" s="131"/>
    </row>
    <row r="36" spans="1:33" s="132" customFormat="1" ht="30" hidden="1" customHeight="1" outlineLevel="4">
      <c r="A36" s="127"/>
      <c r="B36" s="128" t="s">
        <v>104</v>
      </c>
      <c r="C36" s="104">
        <f t="shared" si="48"/>
        <v>65</v>
      </c>
      <c r="D36" s="104">
        <v>65</v>
      </c>
      <c r="E36" s="104">
        <v>0</v>
      </c>
      <c r="F36" s="104">
        <v>0</v>
      </c>
      <c r="G36" s="104">
        <v>0</v>
      </c>
      <c r="H36" s="104">
        <f t="shared" si="49"/>
        <v>0</v>
      </c>
      <c r="I36" s="104">
        <v>0</v>
      </c>
      <c r="J36" s="104">
        <v>0</v>
      </c>
      <c r="K36" s="104">
        <v>0</v>
      </c>
      <c r="L36" s="104">
        <v>0</v>
      </c>
      <c r="M36" s="129">
        <f t="shared" si="50"/>
        <v>0</v>
      </c>
      <c r="N36" s="129">
        <f t="shared" si="51"/>
        <v>0</v>
      </c>
      <c r="O36" s="130" t="str">
        <f t="shared" si="52"/>
        <v>-</v>
      </c>
      <c r="P36" s="130" t="str">
        <f t="shared" si="53"/>
        <v>-</v>
      </c>
      <c r="Q36" s="131"/>
    </row>
    <row r="37" spans="1:33" s="3" customFormat="1" ht="73.5" hidden="1" customHeight="1" outlineLevel="1" collapsed="1">
      <c r="A37" s="7">
        <v>5</v>
      </c>
      <c r="B37" s="1" t="s">
        <v>77</v>
      </c>
      <c r="C37" s="2">
        <f t="shared" ref="C37:C49" si="54">SUM(D37:G37)</f>
        <v>7499.3</v>
      </c>
      <c r="D37" s="108">
        <f>D38+D39+D44</f>
        <v>7499.3</v>
      </c>
      <c r="E37" s="108">
        <f t="shared" ref="E37:F37" si="55">E38+E39+E44</f>
        <v>0</v>
      </c>
      <c r="F37" s="108">
        <f t="shared" si="55"/>
        <v>0</v>
      </c>
      <c r="G37" s="108">
        <f>G38+G39</f>
        <v>0</v>
      </c>
      <c r="H37" s="2">
        <f t="shared" ref="H37:H49" si="56">SUM(I37:L37)</f>
        <v>562.39999999999986</v>
      </c>
      <c r="I37" s="108">
        <f>I38+I39+I44</f>
        <v>562.39999999999986</v>
      </c>
      <c r="J37" s="108">
        <f>J38+J39</f>
        <v>0</v>
      </c>
      <c r="K37" s="108">
        <f>K38+K39</f>
        <v>0</v>
      </c>
      <c r="L37" s="108">
        <f>L38+L39</f>
        <v>0</v>
      </c>
      <c r="M37" s="2">
        <f t="shared" si="44"/>
        <v>7.4993666075500354</v>
      </c>
      <c r="N37" s="2">
        <f t="shared" si="44"/>
        <v>7.4993666075500354</v>
      </c>
      <c r="O37" s="2" t="str">
        <f t="shared" si="44"/>
        <v>-</v>
      </c>
      <c r="P37" s="2" t="str">
        <f t="shared" si="44"/>
        <v>-</v>
      </c>
      <c r="Q37" s="135"/>
    </row>
    <row r="38" spans="1:33" s="126" customFormat="1" ht="45" hidden="1" customHeight="1" outlineLevel="2">
      <c r="A38" s="123"/>
      <c r="B38" s="124" t="s">
        <v>559</v>
      </c>
      <c r="C38" s="98">
        <f t="shared" si="54"/>
        <v>50</v>
      </c>
      <c r="D38" s="98">
        <v>50</v>
      </c>
      <c r="E38" s="98">
        <v>0</v>
      </c>
      <c r="F38" s="98">
        <v>0</v>
      </c>
      <c r="G38" s="98">
        <v>0</v>
      </c>
      <c r="H38" s="98">
        <f t="shared" si="56"/>
        <v>0</v>
      </c>
      <c r="I38" s="98">
        <v>0</v>
      </c>
      <c r="J38" s="98">
        <v>0</v>
      </c>
      <c r="K38" s="98">
        <v>0</v>
      </c>
      <c r="L38" s="98">
        <v>0</v>
      </c>
      <c r="M38" s="125">
        <f t="shared" si="44"/>
        <v>0</v>
      </c>
      <c r="N38" s="125">
        <f t="shared" si="44"/>
        <v>0</v>
      </c>
      <c r="O38" s="125" t="str">
        <f t="shared" si="44"/>
        <v>-</v>
      </c>
      <c r="P38" s="125" t="str">
        <f t="shared" si="44"/>
        <v>-</v>
      </c>
      <c r="Q38" s="124" t="s">
        <v>630</v>
      </c>
    </row>
    <row r="39" spans="1:33" s="126" customFormat="1" ht="30" hidden="1" customHeight="1" outlineLevel="2">
      <c r="A39" s="123"/>
      <c r="B39" s="124" t="s">
        <v>584</v>
      </c>
      <c r="C39" s="98">
        <f>SUM(D39:G39)</f>
        <v>7367</v>
      </c>
      <c r="D39" s="98">
        <f>SUM(D40:D43)</f>
        <v>7367</v>
      </c>
      <c r="E39" s="98">
        <f t="shared" ref="E39:F39" si="57">SUM(E40:E43)</f>
        <v>0</v>
      </c>
      <c r="F39" s="98">
        <f t="shared" si="57"/>
        <v>0</v>
      </c>
      <c r="G39" s="98">
        <f>SUM(G40:G44)</f>
        <v>0</v>
      </c>
      <c r="H39" s="98">
        <f t="shared" si="56"/>
        <v>560.09999999999991</v>
      </c>
      <c r="I39" s="98">
        <f>SUM(I40:I43)</f>
        <v>560.09999999999991</v>
      </c>
      <c r="J39" s="98">
        <f t="shared" ref="J39:K39" si="58">SUM(J40:J43)</f>
        <v>0</v>
      </c>
      <c r="K39" s="98">
        <f t="shared" si="58"/>
        <v>0</v>
      </c>
      <c r="L39" s="98">
        <f>SUM(L40:L44)</f>
        <v>0</v>
      </c>
      <c r="M39" s="125">
        <f t="shared" si="44"/>
        <v>7.6028234016560319</v>
      </c>
      <c r="N39" s="125">
        <f t="shared" si="44"/>
        <v>7.6028234016560319</v>
      </c>
      <c r="O39" s="125" t="str">
        <f t="shared" si="44"/>
        <v>-</v>
      </c>
      <c r="P39" s="125" t="str">
        <f t="shared" si="44"/>
        <v>-</v>
      </c>
      <c r="Q39" s="124" t="s">
        <v>630</v>
      </c>
    </row>
    <row r="40" spans="1:33" s="132" customFormat="1" ht="15.75" hidden="1" customHeight="1" outlineLevel="3">
      <c r="A40" s="127"/>
      <c r="B40" s="128" t="s">
        <v>629</v>
      </c>
      <c r="C40" s="104">
        <f t="shared" si="54"/>
        <v>799</v>
      </c>
      <c r="D40" s="104">
        <v>799</v>
      </c>
      <c r="E40" s="104">
        <v>0</v>
      </c>
      <c r="F40" s="104">
        <v>0</v>
      </c>
      <c r="G40" s="104">
        <v>0</v>
      </c>
      <c r="H40" s="104">
        <f t="shared" si="56"/>
        <v>252.9</v>
      </c>
      <c r="I40" s="104">
        <v>252.9</v>
      </c>
      <c r="J40" s="104">
        <v>0</v>
      </c>
      <c r="K40" s="104">
        <v>0</v>
      </c>
      <c r="L40" s="104">
        <v>0</v>
      </c>
      <c r="M40" s="129">
        <f t="shared" ref="M40:M44" si="59">IFERROR(H40/C40*100,"-")</f>
        <v>31.652065081351687</v>
      </c>
      <c r="N40" s="129">
        <f t="shared" ref="N40:N44" si="60">IFERROR(I40/D40*100,"-")</f>
        <v>31.652065081351687</v>
      </c>
      <c r="O40" s="130" t="str">
        <f t="shared" ref="O40:O44" si="61">IFERROR(J40/E40*100,"-")</f>
        <v>-</v>
      </c>
      <c r="P40" s="130" t="str">
        <f t="shared" ref="P40:P44" si="62">IFERROR(K40/F40*100,"-")</f>
        <v>-</v>
      </c>
      <c r="Q40" s="131"/>
    </row>
    <row r="41" spans="1:33" s="132" customFormat="1" ht="15.75" hidden="1" customHeight="1" outlineLevel="3">
      <c r="A41" s="127"/>
      <c r="B41" s="133" t="s">
        <v>585</v>
      </c>
      <c r="C41" s="104">
        <f t="shared" si="54"/>
        <v>147.6</v>
      </c>
      <c r="D41" s="104">
        <v>147.6</v>
      </c>
      <c r="E41" s="104">
        <v>0</v>
      </c>
      <c r="F41" s="104">
        <v>0</v>
      </c>
      <c r="G41" s="104">
        <v>0</v>
      </c>
      <c r="H41" s="104">
        <f t="shared" si="56"/>
        <v>107.3</v>
      </c>
      <c r="I41" s="104">
        <v>107.3</v>
      </c>
      <c r="J41" s="104">
        <v>0</v>
      </c>
      <c r="K41" s="104">
        <v>0</v>
      </c>
      <c r="L41" s="104">
        <v>0</v>
      </c>
      <c r="M41" s="129">
        <f t="shared" si="59"/>
        <v>72.696476964769658</v>
      </c>
      <c r="N41" s="129">
        <f t="shared" si="60"/>
        <v>72.696476964769658</v>
      </c>
      <c r="O41" s="130" t="str">
        <f t="shared" si="61"/>
        <v>-</v>
      </c>
      <c r="P41" s="130" t="str">
        <f t="shared" si="62"/>
        <v>-</v>
      </c>
      <c r="Q41" s="131"/>
    </row>
    <row r="42" spans="1:33" s="132" customFormat="1" ht="15.75" hidden="1" customHeight="1" outlineLevel="3">
      <c r="A42" s="127"/>
      <c r="B42" s="133" t="s">
        <v>563</v>
      </c>
      <c r="C42" s="104">
        <f t="shared" si="54"/>
        <v>6060.4</v>
      </c>
      <c r="D42" s="104">
        <v>6060.4</v>
      </c>
      <c r="E42" s="104">
        <v>0</v>
      </c>
      <c r="F42" s="104">
        <v>0</v>
      </c>
      <c r="G42" s="104">
        <v>0</v>
      </c>
      <c r="H42" s="104">
        <f>SUM(I42:L42)</f>
        <v>60.4</v>
      </c>
      <c r="I42" s="104">
        <v>60.4</v>
      </c>
      <c r="J42" s="104">
        <v>0</v>
      </c>
      <c r="K42" s="104">
        <v>0</v>
      </c>
      <c r="L42" s="104">
        <v>0</v>
      </c>
      <c r="M42" s="129">
        <f t="shared" si="59"/>
        <v>0.99663388555210874</v>
      </c>
      <c r="N42" s="129">
        <f t="shared" si="60"/>
        <v>0.99663388555210874</v>
      </c>
      <c r="O42" s="129" t="str">
        <f t="shared" si="61"/>
        <v>-</v>
      </c>
      <c r="P42" s="129" t="str">
        <f t="shared" si="62"/>
        <v>-</v>
      </c>
      <c r="Q42" s="134"/>
    </row>
    <row r="43" spans="1:33" s="132" customFormat="1" ht="45" hidden="1" customHeight="1" outlineLevel="3">
      <c r="A43" s="127"/>
      <c r="B43" s="133" t="s">
        <v>631</v>
      </c>
      <c r="C43" s="104">
        <f t="shared" si="54"/>
        <v>360</v>
      </c>
      <c r="D43" s="104">
        <v>360</v>
      </c>
      <c r="E43" s="104">
        <v>0</v>
      </c>
      <c r="F43" s="104">
        <v>0</v>
      </c>
      <c r="G43" s="104"/>
      <c r="H43" s="104">
        <f>SUM(I43:L43)</f>
        <v>139.5</v>
      </c>
      <c r="I43" s="104">
        <v>139.5</v>
      </c>
      <c r="J43" s="104">
        <v>0</v>
      </c>
      <c r="K43" s="104">
        <v>0</v>
      </c>
      <c r="L43" s="104"/>
      <c r="M43" s="129">
        <f t="shared" ref="M43" si="63">IFERROR(H43/C43*100,"-")</f>
        <v>38.75</v>
      </c>
      <c r="N43" s="129">
        <f t="shared" ref="N43" si="64">IFERROR(I43/D43*100,"-")</f>
        <v>38.75</v>
      </c>
      <c r="O43" s="129" t="str">
        <f t="shared" ref="O43" si="65">IFERROR(J43/E43*100,"-")</f>
        <v>-</v>
      </c>
      <c r="P43" s="129" t="str">
        <f t="shared" ref="P43" si="66">IFERROR(K43/F43*100,"-")</f>
        <v>-</v>
      </c>
      <c r="Q43" s="134"/>
    </row>
    <row r="44" spans="1:33" s="126" customFormat="1" ht="37.5" hidden="1" customHeight="1" outlineLevel="2">
      <c r="A44" s="123"/>
      <c r="B44" s="124" t="s">
        <v>49</v>
      </c>
      <c r="C44" s="98">
        <f t="shared" si="54"/>
        <v>82.3</v>
      </c>
      <c r="D44" s="98">
        <f>D45</f>
        <v>82.3</v>
      </c>
      <c r="E44" s="98">
        <v>0</v>
      </c>
      <c r="F44" s="98">
        <v>0</v>
      </c>
      <c r="G44" s="98">
        <v>0</v>
      </c>
      <c r="H44" s="98">
        <f>SUM(I44:L44)</f>
        <v>2.2999999999999998</v>
      </c>
      <c r="I44" s="98">
        <f>I45</f>
        <v>2.2999999999999998</v>
      </c>
      <c r="J44" s="98">
        <v>0</v>
      </c>
      <c r="K44" s="98">
        <v>0</v>
      </c>
      <c r="L44" s="98">
        <v>0</v>
      </c>
      <c r="M44" s="125">
        <f t="shared" si="59"/>
        <v>2.7946537059538272</v>
      </c>
      <c r="N44" s="125">
        <f t="shared" si="60"/>
        <v>2.7946537059538272</v>
      </c>
      <c r="O44" s="125" t="str">
        <f t="shared" si="61"/>
        <v>-</v>
      </c>
      <c r="P44" s="125" t="str">
        <f t="shared" si="62"/>
        <v>-</v>
      </c>
      <c r="Q44" s="124" t="s">
        <v>632</v>
      </c>
    </row>
    <row r="45" spans="1:33" s="132" customFormat="1" ht="46.5" hidden="1" customHeight="1" outlineLevel="3">
      <c r="A45" s="127"/>
      <c r="B45" s="128" t="s">
        <v>117</v>
      </c>
      <c r="C45" s="104">
        <f t="shared" si="54"/>
        <v>82.3</v>
      </c>
      <c r="D45" s="104">
        <v>82.3</v>
      </c>
      <c r="E45" s="104">
        <v>0</v>
      </c>
      <c r="F45" s="104">
        <v>0</v>
      </c>
      <c r="G45" s="104"/>
      <c r="H45" s="104">
        <f>SUM(I45:L45)</f>
        <v>2.2999999999999998</v>
      </c>
      <c r="I45" s="104">
        <v>2.2999999999999998</v>
      </c>
      <c r="J45" s="104">
        <v>0</v>
      </c>
      <c r="K45" s="104">
        <v>0</v>
      </c>
      <c r="L45" s="104"/>
      <c r="M45" s="129">
        <f t="shared" ref="M45" si="67">IFERROR(H45/C45*100,"-")</f>
        <v>2.7946537059538272</v>
      </c>
      <c r="N45" s="129">
        <f t="shared" ref="N45" si="68">IFERROR(I45/D45*100,"-")</f>
        <v>2.7946537059538272</v>
      </c>
      <c r="O45" s="130" t="str">
        <f t="shared" ref="O45" si="69">IFERROR(J45/E45*100,"-")</f>
        <v>-</v>
      </c>
      <c r="P45" s="130" t="str">
        <f t="shared" ref="P45" si="70">IFERROR(K45/F45*100,"-")</f>
        <v>-</v>
      </c>
      <c r="Q45" s="131"/>
    </row>
    <row r="46" spans="1:33" s="112" customFormat="1" ht="47.25" hidden="1" customHeight="1" outlineLevel="1" collapsed="1">
      <c r="A46" s="107">
        <v>6</v>
      </c>
      <c r="B46" s="1" t="s">
        <v>78</v>
      </c>
      <c r="C46" s="2">
        <f t="shared" si="54"/>
        <v>36.299999999999997</v>
      </c>
      <c r="D46" s="108">
        <f>D47</f>
        <v>36.299999999999997</v>
      </c>
      <c r="E46" s="108">
        <f>E47</f>
        <v>0</v>
      </c>
      <c r="F46" s="108">
        <f>F47</f>
        <v>0</v>
      </c>
      <c r="G46" s="108">
        <f>G47</f>
        <v>0</v>
      </c>
      <c r="H46" s="2">
        <f t="shared" si="56"/>
        <v>0</v>
      </c>
      <c r="I46" s="108">
        <f>I47</f>
        <v>0</v>
      </c>
      <c r="J46" s="108">
        <f>J47</f>
        <v>0</v>
      </c>
      <c r="K46" s="108">
        <f>K47</f>
        <v>0</v>
      </c>
      <c r="L46" s="108">
        <f>L47</f>
        <v>0</v>
      </c>
      <c r="M46" s="2">
        <f t="shared" si="44"/>
        <v>0</v>
      </c>
      <c r="N46" s="2">
        <f t="shared" si="44"/>
        <v>0</v>
      </c>
      <c r="O46" s="2" t="str">
        <f t="shared" si="44"/>
        <v>-</v>
      </c>
      <c r="P46" s="2" t="str">
        <f t="shared" si="44"/>
        <v>-</v>
      </c>
      <c r="Q46" s="111"/>
    </row>
    <row r="47" spans="1:33" s="100" customFormat="1" ht="38.25" hidden="1" customHeight="1" outlineLevel="2" collapsed="1">
      <c r="A47" s="286"/>
      <c r="B47" s="287" t="s">
        <v>568</v>
      </c>
      <c r="C47" s="125">
        <f t="shared" si="54"/>
        <v>36.299999999999997</v>
      </c>
      <c r="D47" s="125">
        <f>SUM(D48:D49)</f>
        <v>36.299999999999997</v>
      </c>
      <c r="E47" s="125">
        <f>SUM(E48:E49)</f>
        <v>0</v>
      </c>
      <c r="F47" s="125">
        <f>SUM(F48:F49)</f>
        <v>0</v>
      </c>
      <c r="G47" s="125">
        <f>SUM(G48:G49)</f>
        <v>0</v>
      </c>
      <c r="H47" s="125">
        <f t="shared" si="56"/>
        <v>0</v>
      </c>
      <c r="I47" s="125">
        <f>SUM(I48:I49)</f>
        <v>0</v>
      </c>
      <c r="J47" s="125">
        <f>SUM(J48:J49)</f>
        <v>0</v>
      </c>
      <c r="K47" s="125">
        <f>SUM(K48:K49)</f>
        <v>0</v>
      </c>
      <c r="L47" s="125">
        <f>SUM(L48:L49)</f>
        <v>0</v>
      </c>
      <c r="M47" s="125">
        <f t="shared" si="44"/>
        <v>0</v>
      </c>
      <c r="N47" s="125">
        <f t="shared" si="44"/>
        <v>0</v>
      </c>
      <c r="O47" s="125" t="str">
        <f t="shared" si="44"/>
        <v>-</v>
      </c>
      <c r="P47" s="125" t="str">
        <f t="shared" si="44"/>
        <v>-</v>
      </c>
      <c r="Q47" s="288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</row>
    <row r="48" spans="1:33" s="119" customFormat="1" ht="102" hidden="1" customHeight="1" outlineLevel="3">
      <c r="A48" s="290"/>
      <c r="B48" s="215" t="s">
        <v>79</v>
      </c>
      <c r="C48" s="6">
        <f t="shared" si="54"/>
        <v>11</v>
      </c>
      <c r="D48" s="6">
        <v>11</v>
      </c>
      <c r="E48" s="6">
        <v>0</v>
      </c>
      <c r="F48" s="6">
        <v>0</v>
      </c>
      <c r="G48" s="6">
        <v>0</v>
      </c>
      <c r="H48" s="6">
        <f t="shared" si="56"/>
        <v>0</v>
      </c>
      <c r="I48" s="118">
        <v>0</v>
      </c>
      <c r="J48" s="6">
        <v>0</v>
      </c>
      <c r="K48" s="6">
        <v>0</v>
      </c>
      <c r="L48" s="6">
        <v>0</v>
      </c>
      <c r="M48" s="130">
        <f t="shared" si="44"/>
        <v>0</v>
      </c>
      <c r="N48" s="130">
        <f t="shared" si="44"/>
        <v>0</v>
      </c>
      <c r="O48" s="130" t="str">
        <f t="shared" si="44"/>
        <v>-</v>
      </c>
      <c r="P48" s="130" t="str">
        <f t="shared" si="44"/>
        <v>-</v>
      </c>
      <c r="Q48" s="105" t="s">
        <v>857</v>
      </c>
    </row>
    <row r="49" spans="1:17" s="119" customFormat="1" ht="111.75" hidden="1" customHeight="1" outlineLevel="3">
      <c r="A49" s="290"/>
      <c r="B49" s="215" t="s">
        <v>35</v>
      </c>
      <c r="C49" s="6">
        <f t="shared" si="54"/>
        <v>25.3</v>
      </c>
      <c r="D49" s="6">
        <v>25.3</v>
      </c>
      <c r="E49" s="6">
        <v>0</v>
      </c>
      <c r="F49" s="6">
        <v>0</v>
      </c>
      <c r="G49" s="6">
        <v>0</v>
      </c>
      <c r="H49" s="6">
        <f t="shared" si="56"/>
        <v>0</v>
      </c>
      <c r="I49" s="118">
        <v>0</v>
      </c>
      <c r="J49" s="6">
        <v>0</v>
      </c>
      <c r="K49" s="6">
        <v>0</v>
      </c>
      <c r="L49" s="6">
        <v>0</v>
      </c>
      <c r="M49" s="130">
        <f t="shared" si="44"/>
        <v>0</v>
      </c>
      <c r="N49" s="130">
        <f t="shared" si="44"/>
        <v>0</v>
      </c>
      <c r="O49" s="130" t="str">
        <f t="shared" si="44"/>
        <v>-</v>
      </c>
      <c r="P49" s="130" t="str">
        <f t="shared" si="44"/>
        <v>-</v>
      </c>
      <c r="Q49" s="105" t="s">
        <v>858</v>
      </c>
    </row>
    <row r="50" spans="1:17" s="119" customFormat="1" ht="27.75" customHeight="1" collapsed="1">
      <c r="A50" s="290"/>
      <c r="B50" s="151" t="s">
        <v>80</v>
      </c>
      <c r="C50" s="152">
        <f t="shared" ref="C50:L50" si="71">C51+C54+C63</f>
        <v>5940.4000000000005</v>
      </c>
      <c r="D50" s="152">
        <f t="shared" si="71"/>
        <v>5940.4000000000005</v>
      </c>
      <c r="E50" s="152">
        <f t="shared" si="71"/>
        <v>0</v>
      </c>
      <c r="F50" s="152">
        <f t="shared" si="71"/>
        <v>0</v>
      </c>
      <c r="G50" s="152">
        <f t="shared" si="71"/>
        <v>0</v>
      </c>
      <c r="H50" s="152">
        <f t="shared" si="71"/>
        <v>516.9</v>
      </c>
      <c r="I50" s="152">
        <f>I51+I54+I63</f>
        <v>516.9</v>
      </c>
      <c r="J50" s="152">
        <f t="shared" si="71"/>
        <v>0</v>
      </c>
      <c r="K50" s="152">
        <f t="shared" si="71"/>
        <v>0</v>
      </c>
      <c r="L50" s="152">
        <f t="shared" si="71"/>
        <v>0</v>
      </c>
      <c r="M50" s="130">
        <f t="shared" si="44"/>
        <v>8.7014342468520613</v>
      </c>
      <c r="N50" s="130">
        <f t="shared" si="44"/>
        <v>8.7014342468520613</v>
      </c>
      <c r="O50" s="130" t="str">
        <f t="shared" si="44"/>
        <v>-</v>
      </c>
      <c r="P50" s="130" t="str">
        <f t="shared" si="44"/>
        <v>-</v>
      </c>
      <c r="Q50" s="16"/>
    </row>
    <row r="51" spans="1:17" s="112" customFormat="1" ht="87" hidden="1" customHeight="1" outlineLevel="1" collapsed="1">
      <c r="A51" s="7">
        <v>7</v>
      </c>
      <c r="B51" s="1" t="s">
        <v>81</v>
      </c>
      <c r="C51" s="2">
        <f t="shared" ref="C51:C66" si="72">SUM(D51:G51)</f>
        <v>61</v>
      </c>
      <c r="D51" s="108">
        <f>SUM(D52:D53)</f>
        <v>61</v>
      </c>
      <c r="E51" s="108">
        <f>SUM(E52:E53)</f>
        <v>0</v>
      </c>
      <c r="F51" s="108">
        <f>SUM(F52:F53)</f>
        <v>0</v>
      </c>
      <c r="G51" s="108">
        <f>SUM(G52:G53)</f>
        <v>0</v>
      </c>
      <c r="H51" s="2">
        <f t="shared" ref="H51:H66" si="73">SUM(I51:L51)</f>
        <v>31</v>
      </c>
      <c r="I51" s="108">
        <f>SUM(I52:I53)</f>
        <v>31</v>
      </c>
      <c r="J51" s="108">
        <f>SUM(J52:J53)</f>
        <v>0</v>
      </c>
      <c r="K51" s="108">
        <f>SUM(K52:K53)</f>
        <v>0</v>
      </c>
      <c r="L51" s="108">
        <f>SUM(L52:L53)</f>
        <v>0</v>
      </c>
      <c r="M51" s="2">
        <f t="shared" si="44"/>
        <v>50.819672131147541</v>
      </c>
      <c r="N51" s="2">
        <f t="shared" si="44"/>
        <v>50.819672131147541</v>
      </c>
      <c r="O51" s="2" t="str">
        <f t="shared" si="44"/>
        <v>-</v>
      </c>
      <c r="P51" s="2" t="str">
        <f t="shared" si="44"/>
        <v>-</v>
      </c>
      <c r="Q51" s="111"/>
    </row>
    <row r="52" spans="1:17" s="100" customFormat="1" ht="76.5" hidden="1" outlineLevel="3">
      <c r="A52" s="296"/>
      <c r="B52" s="297" t="s">
        <v>554</v>
      </c>
      <c r="C52" s="98">
        <f t="shared" si="72"/>
        <v>40</v>
      </c>
      <c r="D52" s="98">
        <v>40</v>
      </c>
      <c r="E52" s="98">
        <v>0</v>
      </c>
      <c r="F52" s="98">
        <v>0</v>
      </c>
      <c r="G52" s="98">
        <v>0</v>
      </c>
      <c r="H52" s="98">
        <f t="shared" si="73"/>
        <v>10</v>
      </c>
      <c r="I52" s="98">
        <v>10</v>
      </c>
      <c r="J52" s="98">
        <v>0</v>
      </c>
      <c r="K52" s="98">
        <v>0</v>
      </c>
      <c r="L52" s="98">
        <v>0</v>
      </c>
      <c r="M52" s="125">
        <f t="shared" si="44"/>
        <v>25</v>
      </c>
      <c r="N52" s="125">
        <f t="shared" si="44"/>
        <v>25</v>
      </c>
      <c r="O52" s="125" t="str">
        <f t="shared" si="44"/>
        <v>-</v>
      </c>
      <c r="P52" s="125" t="str">
        <f t="shared" si="44"/>
        <v>-</v>
      </c>
      <c r="Q52" s="298" t="s">
        <v>859</v>
      </c>
    </row>
    <row r="53" spans="1:17" s="100" customFormat="1" ht="89.25" hidden="1" outlineLevel="3">
      <c r="A53" s="296"/>
      <c r="B53" s="297" t="s">
        <v>555</v>
      </c>
      <c r="C53" s="98">
        <f t="shared" si="72"/>
        <v>21</v>
      </c>
      <c r="D53" s="98">
        <v>21</v>
      </c>
      <c r="E53" s="98">
        <v>0</v>
      </c>
      <c r="F53" s="98">
        <v>0</v>
      </c>
      <c r="G53" s="98">
        <v>0</v>
      </c>
      <c r="H53" s="98">
        <f t="shared" si="73"/>
        <v>21</v>
      </c>
      <c r="I53" s="98">
        <v>21</v>
      </c>
      <c r="J53" s="98">
        <v>0</v>
      </c>
      <c r="K53" s="98">
        <v>0</v>
      </c>
      <c r="L53" s="98">
        <v>0</v>
      </c>
      <c r="M53" s="125">
        <f t="shared" si="44"/>
        <v>100</v>
      </c>
      <c r="N53" s="125">
        <f t="shared" si="44"/>
        <v>100</v>
      </c>
      <c r="O53" s="125" t="str">
        <f t="shared" si="44"/>
        <v>-</v>
      </c>
      <c r="P53" s="125" t="str">
        <f t="shared" si="44"/>
        <v>-</v>
      </c>
      <c r="Q53" s="99" t="s">
        <v>860</v>
      </c>
    </row>
    <row r="54" spans="1:17" s="112" customFormat="1" ht="67.5" hidden="1" outlineLevel="1" collapsed="1">
      <c r="A54" s="7">
        <v>8</v>
      </c>
      <c r="B54" s="1" t="s">
        <v>82</v>
      </c>
      <c r="C54" s="108">
        <f t="shared" si="72"/>
        <v>5816.1</v>
      </c>
      <c r="D54" s="108">
        <f>D55+D56+D61</f>
        <v>5816.1</v>
      </c>
      <c r="E54" s="108">
        <f t="shared" ref="E54:F54" si="74">E55+E56+E61</f>
        <v>0</v>
      </c>
      <c r="F54" s="108">
        <f t="shared" si="74"/>
        <v>0</v>
      </c>
      <c r="G54" s="108">
        <f>G55+G56</f>
        <v>0</v>
      </c>
      <c r="H54" s="108">
        <f t="shared" si="73"/>
        <v>457.9</v>
      </c>
      <c r="I54" s="108">
        <f>I55+I56+I61</f>
        <v>457.9</v>
      </c>
      <c r="J54" s="108">
        <f t="shared" ref="J54:K54" si="75">J55+J56+J61</f>
        <v>0</v>
      </c>
      <c r="K54" s="108">
        <f t="shared" si="75"/>
        <v>0</v>
      </c>
      <c r="L54" s="108">
        <f>L55+L56</f>
        <v>0</v>
      </c>
      <c r="M54" s="2">
        <f t="shared" si="44"/>
        <v>7.8729732982582821</v>
      </c>
      <c r="N54" s="2">
        <f t="shared" si="44"/>
        <v>7.8729732982582821</v>
      </c>
      <c r="O54" s="2" t="str">
        <f t="shared" si="44"/>
        <v>-</v>
      </c>
      <c r="P54" s="2" t="str">
        <f t="shared" si="44"/>
        <v>-</v>
      </c>
      <c r="Q54" s="111"/>
    </row>
    <row r="55" spans="1:17" s="100" customFormat="1" ht="45" hidden="1" outlineLevel="3">
      <c r="A55" s="297"/>
      <c r="B55" s="297" t="s">
        <v>559</v>
      </c>
      <c r="C55" s="96">
        <f t="shared" si="72"/>
        <v>50.1</v>
      </c>
      <c r="D55" s="98">
        <v>50.1</v>
      </c>
      <c r="E55" s="98">
        <v>0</v>
      </c>
      <c r="F55" s="98">
        <v>0</v>
      </c>
      <c r="G55" s="98">
        <v>0</v>
      </c>
      <c r="H55" s="96">
        <f t="shared" si="73"/>
        <v>0</v>
      </c>
      <c r="I55" s="98">
        <v>0</v>
      </c>
      <c r="J55" s="98">
        <v>0</v>
      </c>
      <c r="K55" s="98">
        <v>0</v>
      </c>
      <c r="L55" s="98">
        <v>0</v>
      </c>
      <c r="M55" s="125">
        <f t="shared" si="44"/>
        <v>0</v>
      </c>
      <c r="N55" s="125">
        <f t="shared" si="44"/>
        <v>0</v>
      </c>
      <c r="O55" s="125" t="str">
        <f t="shared" si="44"/>
        <v>-</v>
      </c>
      <c r="P55" s="125" t="str">
        <f t="shared" si="44"/>
        <v>-</v>
      </c>
      <c r="Q55" s="99" t="s">
        <v>861</v>
      </c>
    </row>
    <row r="56" spans="1:17" s="100" customFormat="1" ht="24" hidden="1" customHeight="1" outlineLevel="3" collapsed="1">
      <c r="A56" s="297"/>
      <c r="B56" s="297" t="s">
        <v>584</v>
      </c>
      <c r="C56" s="96">
        <f t="shared" si="72"/>
        <v>5586</v>
      </c>
      <c r="D56" s="98">
        <f>SUM(D57:D60)</f>
        <v>5586</v>
      </c>
      <c r="E56" s="98">
        <f t="shared" ref="E56:F56" si="76">SUM(E57:E60)</f>
        <v>0</v>
      </c>
      <c r="F56" s="98">
        <f t="shared" si="76"/>
        <v>0</v>
      </c>
      <c r="G56" s="98">
        <v>0</v>
      </c>
      <c r="H56" s="96">
        <f t="shared" si="73"/>
        <v>419.5</v>
      </c>
      <c r="I56" s="98">
        <f>SUM(I57:I60)</f>
        <v>419.5</v>
      </c>
      <c r="J56" s="98">
        <f t="shared" ref="J56:K56" si="77">SUM(J57:J60)</f>
        <v>0</v>
      </c>
      <c r="K56" s="98">
        <f t="shared" si="77"/>
        <v>0</v>
      </c>
      <c r="L56" s="98">
        <v>0</v>
      </c>
      <c r="M56" s="125">
        <f t="shared" si="44"/>
        <v>7.5098460436806302</v>
      </c>
      <c r="N56" s="125">
        <f t="shared" si="44"/>
        <v>7.5098460436806302</v>
      </c>
      <c r="O56" s="125" t="str">
        <f t="shared" si="44"/>
        <v>-</v>
      </c>
      <c r="P56" s="125" t="str">
        <f t="shared" si="44"/>
        <v>-</v>
      </c>
      <c r="Q56" s="99"/>
    </row>
    <row r="57" spans="1:17" s="106" customFormat="1" ht="25.5" hidden="1" outlineLevel="4">
      <c r="A57" s="224"/>
      <c r="B57" s="299" t="s">
        <v>562</v>
      </c>
      <c r="C57" s="118">
        <f t="shared" si="72"/>
        <v>271</v>
      </c>
      <c r="D57" s="103">
        <v>271</v>
      </c>
      <c r="E57" s="103">
        <v>0</v>
      </c>
      <c r="F57" s="103">
        <v>0</v>
      </c>
      <c r="G57" s="103"/>
      <c r="H57" s="118">
        <f t="shared" ref="H57:H60" si="78">SUM(I57:L57)</f>
        <v>141.1</v>
      </c>
      <c r="I57" s="103">
        <v>141.1</v>
      </c>
      <c r="J57" s="103">
        <v>0</v>
      </c>
      <c r="K57" s="103">
        <v>0</v>
      </c>
      <c r="L57" s="103">
        <v>0</v>
      </c>
      <c r="M57" s="129">
        <f t="shared" ref="M57:M60" si="79">IFERROR(H57/C57*100,"-")</f>
        <v>52.066420664206639</v>
      </c>
      <c r="N57" s="129">
        <f t="shared" ref="N57:N60" si="80">IFERROR(I57/D57*100,"-")</f>
        <v>52.066420664206639</v>
      </c>
      <c r="O57" s="129" t="str">
        <f t="shared" ref="O57:O60" si="81">IFERROR(J57/E57*100,"-")</f>
        <v>-</v>
      </c>
      <c r="P57" s="129" t="str">
        <f t="shared" ref="P57:P60" si="82">IFERROR(K57/F57*100,"-")</f>
        <v>-</v>
      </c>
      <c r="Q57" s="145" t="s">
        <v>662</v>
      </c>
    </row>
    <row r="58" spans="1:17" s="106" customFormat="1" hidden="1" outlineLevel="4">
      <c r="A58" s="224"/>
      <c r="B58" s="299" t="s">
        <v>585</v>
      </c>
      <c r="C58" s="118">
        <f t="shared" si="72"/>
        <v>170</v>
      </c>
      <c r="D58" s="103">
        <v>170</v>
      </c>
      <c r="E58" s="103">
        <v>0</v>
      </c>
      <c r="F58" s="103">
        <v>0</v>
      </c>
      <c r="G58" s="103"/>
      <c r="H58" s="118">
        <f t="shared" si="78"/>
        <v>117.2</v>
      </c>
      <c r="I58" s="103">
        <v>117.2</v>
      </c>
      <c r="J58" s="103">
        <v>0</v>
      </c>
      <c r="K58" s="103">
        <v>0</v>
      </c>
      <c r="L58" s="103">
        <v>0</v>
      </c>
      <c r="M58" s="129">
        <f t="shared" si="79"/>
        <v>68.941176470588232</v>
      </c>
      <c r="N58" s="129">
        <f t="shared" si="80"/>
        <v>68.941176470588232</v>
      </c>
      <c r="O58" s="129" t="str">
        <f t="shared" si="81"/>
        <v>-</v>
      </c>
      <c r="P58" s="129" t="str">
        <f t="shared" si="82"/>
        <v>-</v>
      </c>
      <c r="Q58" s="145"/>
    </row>
    <row r="59" spans="1:17" s="106" customFormat="1" ht="102" hidden="1" outlineLevel="4">
      <c r="A59" s="224"/>
      <c r="B59" s="299" t="s">
        <v>563</v>
      </c>
      <c r="C59" s="118">
        <f t="shared" si="72"/>
        <v>4830</v>
      </c>
      <c r="D59" s="103">
        <v>4830</v>
      </c>
      <c r="E59" s="103">
        <v>0</v>
      </c>
      <c r="F59" s="103">
        <v>0</v>
      </c>
      <c r="G59" s="103"/>
      <c r="H59" s="118">
        <f t="shared" si="78"/>
        <v>50.3</v>
      </c>
      <c r="I59" s="103">
        <v>50.3</v>
      </c>
      <c r="J59" s="103">
        <v>0</v>
      </c>
      <c r="K59" s="103">
        <v>0</v>
      </c>
      <c r="L59" s="103">
        <v>0</v>
      </c>
      <c r="M59" s="129">
        <f t="shared" si="79"/>
        <v>1.0414078674948239</v>
      </c>
      <c r="N59" s="129">
        <f t="shared" si="80"/>
        <v>1.0414078674948239</v>
      </c>
      <c r="O59" s="129" t="str">
        <f t="shared" si="81"/>
        <v>-</v>
      </c>
      <c r="P59" s="129" t="str">
        <f t="shared" si="82"/>
        <v>-</v>
      </c>
      <c r="Q59" s="145" t="s">
        <v>862</v>
      </c>
    </row>
    <row r="60" spans="1:17" s="106" customFormat="1" ht="45" hidden="1" outlineLevel="4">
      <c r="A60" s="224"/>
      <c r="B60" s="299" t="s">
        <v>631</v>
      </c>
      <c r="C60" s="118">
        <f t="shared" si="72"/>
        <v>315</v>
      </c>
      <c r="D60" s="103">
        <v>315</v>
      </c>
      <c r="E60" s="103">
        <v>0</v>
      </c>
      <c r="F60" s="103">
        <v>0</v>
      </c>
      <c r="G60" s="103"/>
      <c r="H60" s="118">
        <f t="shared" si="78"/>
        <v>110.9</v>
      </c>
      <c r="I60" s="103">
        <v>110.9</v>
      </c>
      <c r="J60" s="103">
        <v>0</v>
      </c>
      <c r="K60" s="103">
        <v>0</v>
      </c>
      <c r="L60" s="103">
        <v>0</v>
      </c>
      <c r="M60" s="129">
        <f t="shared" si="79"/>
        <v>35.206349206349209</v>
      </c>
      <c r="N60" s="129">
        <f t="shared" si="80"/>
        <v>35.206349206349209</v>
      </c>
      <c r="O60" s="129" t="str">
        <f t="shared" si="81"/>
        <v>-</v>
      </c>
      <c r="P60" s="129" t="str">
        <f t="shared" si="82"/>
        <v>-</v>
      </c>
      <c r="Q60" s="145"/>
    </row>
    <row r="61" spans="1:17" s="100" customFormat="1" ht="36.75" hidden="1" customHeight="1" outlineLevel="3">
      <c r="A61" s="297"/>
      <c r="B61" s="297" t="s">
        <v>49</v>
      </c>
      <c r="C61" s="96">
        <f t="shared" si="72"/>
        <v>180</v>
      </c>
      <c r="D61" s="98">
        <f>D62</f>
        <v>180</v>
      </c>
      <c r="E61" s="98">
        <f t="shared" ref="E61:F61" si="83">E62</f>
        <v>0</v>
      </c>
      <c r="F61" s="98">
        <f t="shared" si="83"/>
        <v>0</v>
      </c>
      <c r="G61" s="98"/>
      <c r="H61" s="96">
        <f t="shared" ref="H61" si="84">SUM(I61:L61)</f>
        <v>38.4</v>
      </c>
      <c r="I61" s="98">
        <f>I62</f>
        <v>38.4</v>
      </c>
      <c r="J61" s="98">
        <f t="shared" ref="J61:K61" si="85">J62</f>
        <v>0</v>
      </c>
      <c r="K61" s="98">
        <f t="shared" si="85"/>
        <v>0</v>
      </c>
      <c r="L61" s="98">
        <v>0</v>
      </c>
      <c r="M61" s="125">
        <f t="shared" ref="M61" si="86">IFERROR(H61/C61*100,"-")</f>
        <v>21.333333333333332</v>
      </c>
      <c r="N61" s="125">
        <f t="shared" ref="N61" si="87">IFERROR(I61/D61*100,"-")</f>
        <v>21.333333333333332</v>
      </c>
      <c r="O61" s="125" t="str">
        <f t="shared" ref="O61" si="88">IFERROR(J61/E61*100,"-")</f>
        <v>-</v>
      </c>
      <c r="P61" s="125" t="str">
        <f t="shared" ref="P61" si="89">IFERROR(K61/F61*100,"-")</f>
        <v>-</v>
      </c>
      <c r="Q61" s="99"/>
    </row>
    <row r="62" spans="1:17" s="106" customFormat="1" ht="55.5" hidden="1" customHeight="1" outlineLevel="4">
      <c r="A62" s="224"/>
      <c r="B62" s="299" t="s">
        <v>117</v>
      </c>
      <c r="C62" s="118">
        <f t="shared" ref="C62" si="90">SUM(D62:G62)</f>
        <v>180</v>
      </c>
      <c r="D62" s="103">
        <v>180</v>
      </c>
      <c r="E62" s="103">
        <v>0</v>
      </c>
      <c r="F62" s="103">
        <v>0</v>
      </c>
      <c r="G62" s="103"/>
      <c r="H62" s="118">
        <f t="shared" ref="H62" si="91">SUM(I62:L62)</f>
        <v>38.4</v>
      </c>
      <c r="I62" s="103">
        <v>38.4</v>
      </c>
      <c r="J62" s="103">
        <v>0</v>
      </c>
      <c r="K62" s="103">
        <v>0</v>
      </c>
      <c r="L62" s="103">
        <v>0</v>
      </c>
      <c r="M62" s="129">
        <f t="shared" ref="M62" si="92">IFERROR(H62/C62*100,"-")</f>
        <v>21.333333333333332</v>
      </c>
      <c r="N62" s="129">
        <f t="shared" ref="N62" si="93">IFERROR(I62/D62*100,"-")</f>
        <v>21.333333333333332</v>
      </c>
      <c r="O62" s="129" t="str">
        <f t="shared" ref="O62" si="94">IFERROR(J62/E62*100,"-")</f>
        <v>-</v>
      </c>
      <c r="P62" s="129" t="str">
        <f t="shared" ref="P62" si="95">IFERROR(K62/F62*100,"-")</f>
        <v>-</v>
      </c>
      <c r="Q62" s="145" t="s">
        <v>663</v>
      </c>
    </row>
    <row r="63" spans="1:17" s="112" customFormat="1" ht="42" hidden="1" customHeight="1" outlineLevel="1" collapsed="1">
      <c r="A63" s="7">
        <v>9</v>
      </c>
      <c r="B63" s="1" t="s">
        <v>83</v>
      </c>
      <c r="C63" s="108">
        <f t="shared" si="72"/>
        <v>63.3</v>
      </c>
      <c r="D63" s="108">
        <f>D64</f>
        <v>63.3</v>
      </c>
      <c r="E63" s="108">
        <f>E64</f>
        <v>0</v>
      </c>
      <c r="F63" s="108">
        <f>F64</f>
        <v>0</v>
      </c>
      <c r="G63" s="108">
        <f>G64</f>
        <v>0</v>
      </c>
      <c r="H63" s="108">
        <f t="shared" si="73"/>
        <v>28</v>
      </c>
      <c r="I63" s="108">
        <f>I64</f>
        <v>28</v>
      </c>
      <c r="J63" s="108">
        <f>J64</f>
        <v>0</v>
      </c>
      <c r="K63" s="108">
        <f>K64</f>
        <v>0</v>
      </c>
      <c r="L63" s="108">
        <f>L64</f>
        <v>0</v>
      </c>
      <c r="M63" s="2">
        <f t="shared" si="44"/>
        <v>44.233807266982623</v>
      </c>
      <c r="N63" s="2">
        <f t="shared" si="44"/>
        <v>44.233807266982623</v>
      </c>
      <c r="O63" s="2" t="str">
        <f t="shared" si="44"/>
        <v>-</v>
      </c>
      <c r="P63" s="2" t="str">
        <f t="shared" si="44"/>
        <v>-</v>
      </c>
      <c r="Q63" s="111"/>
    </row>
    <row r="64" spans="1:17" s="100" customFormat="1" ht="30" hidden="1" outlineLevel="2">
      <c r="A64" s="222"/>
      <c r="B64" s="297" t="s">
        <v>649</v>
      </c>
      <c r="C64" s="96">
        <f t="shared" si="72"/>
        <v>63.3</v>
      </c>
      <c r="D64" s="96">
        <f>D65+D66</f>
        <v>63.3</v>
      </c>
      <c r="E64" s="96">
        <f>E65+E66</f>
        <v>0</v>
      </c>
      <c r="F64" s="96">
        <f>F65+F66</f>
        <v>0</v>
      </c>
      <c r="G64" s="96">
        <f>G65+G66</f>
        <v>0</v>
      </c>
      <c r="H64" s="96">
        <f t="shared" si="73"/>
        <v>28</v>
      </c>
      <c r="I64" s="96">
        <f>I65+I66</f>
        <v>28</v>
      </c>
      <c r="J64" s="96">
        <f>J65+J66</f>
        <v>0</v>
      </c>
      <c r="K64" s="96">
        <f>K65+K66</f>
        <v>0</v>
      </c>
      <c r="L64" s="96">
        <f>L65+L66</f>
        <v>0</v>
      </c>
      <c r="M64" s="125">
        <f t="shared" ref="M64:M65" si="96">IFERROR(H64/C64*100,"-")</f>
        <v>44.233807266982623</v>
      </c>
      <c r="N64" s="125">
        <f t="shared" ref="N64" si="97">IFERROR(I64/D64*100,"-")</f>
        <v>44.233807266982623</v>
      </c>
      <c r="O64" s="125" t="str">
        <f t="shared" ref="O64:O65" si="98">IFERROR(J64/E64*100,"-")</f>
        <v>-</v>
      </c>
      <c r="P64" s="125" t="str">
        <f t="shared" ref="P64:P65" si="99">IFERROR(K64/F64*100,"-")</f>
        <v>-</v>
      </c>
      <c r="Q64" s="99"/>
    </row>
    <row r="65" spans="1:17" s="106" customFormat="1" ht="63.75" hidden="1" outlineLevel="3">
      <c r="A65" s="224"/>
      <c r="B65" s="299" t="s">
        <v>79</v>
      </c>
      <c r="C65" s="118">
        <f t="shared" si="72"/>
        <v>37.5</v>
      </c>
      <c r="D65" s="103">
        <v>37.5</v>
      </c>
      <c r="E65" s="103">
        <v>0</v>
      </c>
      <c r="F65" s="103">
        <v>0</v>
      </c>
      <c r="G65" s="103">
        <v>0</v>
      </c>
      <c r="H65" s="118">
        <f t="shared" si="73"/>
        <v>8.5</v>
      </c>
      <c r="I65" s="103">
        <v>8.5</v>
      </c>
      <c r="J65" s="103">
        <v>0</v>
      </c>
      <c r="K65" s="103">
        <v>0</v>
      </c>
      <c r="L65" s="103">
        <v>0</v>
      </c>
      <c r="M65" s="129">
        <f t="shared" si="96"/>
        <v>22.666666666666664</v>
      </c>
      <c r="N65" s="129">
        <f>IFERROR(I65/D65*100,"-")</f>
        <v>22.666666666666664</v>
      </c>
      <c r="O65" s="130" t="str">
        <f t="shared" si="98"/>
        <v>-</v>
      </c>
      <c r="P65" s="130" t="str">
        <f t="shared" si="99"/>
        <v>-</v>
      </c>
      <c r="Q65" s="145" t="s">
        <v>863</v>
      </c>
    </row>
    <row r="66" spans="1:17" s="119" customFormat="1" ht="45" hidden="1" customHeight="1" outlineLevel="3">
      <c r="A66" s="290"/>
      <c r="B66" s="299" t="s">
        <v>35</v>
      </c>
      <c r="C66" s="118">
        <f t="shared" si="72"/>
        <v>25.8</v>
      </c>
      <c r="D66" s="103">
        <v>25.8</v>
      </c>
      <c r="E66" s="103">
        <v>0</v>
      </c>
      <c r="F66" s="103">
        <v>0</v>
      </c>
      <c r="G66" s="103">
        <v>0</v>
      </c>
      <c r="H66" s="118">
        <f t="shared" si="73"/>
        <v>19.5</v>
      </c>
      <c r="I66" s="103">
        <v>19.5</v>
      </c>
      <c r="J66" s="103">
        <v>0</v>
      </c>
      <c r="K66" s="103">
        <v>0</v>
      </c>
      <c r="L66" s="103">
        <v>0</v>
      </c>
      <c r="M66" s="129">
        <f t="shared" ref="M66:P87" si="100">IFERROR(H66/C66*100,"-")</f>
        <v>75.581395348837205</v>
      </c>
      <c r="N66" s="129">
        <f t="shared" si="100"/>
        <v>75.581395348837205</v>
      </c>
      <c r="O66" s="130" t="str">
        <f t="shared" si="100"/>
        <v>-</v>
      </c>
      <c r="P66" s="130" t="str">
        <f t="shared" si="100"/>
        <v>-</v>
      </c>
      <c r="Q66" s="16" t="s">
        <v>864</v>
      </c>
    </row>
    <row r="67" spans="1:17" s="119" customFormat="1" ht="27.75" customHeight="1" collapsed="1">
      <c r="A67" s="290"/>
      <c r="B67" s="151" t="s">
        <v>84</v>
      </c>
      <c r="C67" s="152">
        <f t="shared" ref="C67:L67" si="101">C68+C73+C83</f>
        <v>6637.1</v>
      </c>
      <c r="D67" s="152">
        <f t="shared" si="101"/>
        <v>6637.1</v>
      </c>
      <c r="E67" s="152">
        <f t="shared" si="101"/>
        <v>0</v>
      </c>
      <c r="F67" s="152">
        <f t="shared" si="101"/>
        <v>0</v>
      </c>
      <c r="G67" s="152">
        <f t="shared" si="101"/>
        <v>0</v>
      </c>
      <c r="H67" s="152">
        <f t="shared" si="101"/>
        <v>622.5</v>
      </c>
      <c r="I67" s="152">
        <f t="shared" si="101"/>
        <v>622.5</v>
      </c>
      <c r="J67" s="152">
        <f t="shared" si="101"/>
        <v>0</v>
      </c>
      <c r="K67" s="152">
        <f t="shared" si="101"/>
        <v>0</v>
      </c>
      <c r="L67" s="152">
        <f t="shared" si="101"/>
        <v>0</v>
      </c>
      <c r="M67" s="153">
        <f t="shared" si="100"/>
        <v>9.3790962920552641</v>
      </c>
      <c r="N67" s="153">
        <f t="shared" si="100"/>
        <v>9.3790962920552641</v>
      </c>
      <c r="O67" s="153" t="str">
        <f t="shared" si="100"/>
        <v>-</v>
      </c>
      <c r="P67" s="153" t="str">
        <f t="shared" si="100"/>
        <v>-</v>
      </c>
      <c r="Q67" s="16"/>
    </row>
    <row r="68" spans="1:17" s="112" customFormat="1" ht="87" hidden="1" customHeight="1" outlineLevel="1" collapsed="1">
      <c r="A68" s="107">
        <v>10</v>
      </c>
      <c r="B68" s="1" t="s">
        <v>85</v>
      </c>
      <c r="C68" s="108">
        <f t="shared" ref="C68:C94" si="102">SUM(D68:G68)</f>
        <v>70</v>
      </c>
      <c r="D68" s="108">
        <f>SUM(D69:D70)</f>
        <v>70</v>
      </c>
      <c r="E68" s="108">
        <f>SUM(E69:E70)</f>
        <v>0</v>
      </c>
      <c r="F68" s="108">
        <f>SUM(F69:F70)</f>
        <v>0</v>
      </c>
      <c r="G68" s="108">
        <f>SUM(G69:G70)</f>
        <v>0</v>
      </c>
      <c r="H68" s="108">
        <f t="shared" ref="H68:H93" si="103">SUM(I68:L68)</f>
        <v>21</v>
      </c>
      <c r="I68" s="108">
        <f>SUM(I69:I70)</f>
        <v>21</v>
      </c>
      <c r="J68" s="108">
        <f>SUM(J69:J70)</f>
        <v>0</v>
      </c>
      <c r="K68" s="108">
        <f>SUM(K69:K70)</f>
        <v>0</v>
      </c>
      <c r="L68" s="108">
        <f>SUM(L69:L70)</f>
        <v>0</v>
      </c>
      <c r="M68" s="110">
        <f t="shared" si="100"/>
        <v>30</v>
      </c>
      <c r="N68" s="110">
        <f t="shared" si="100"/>
        <v>30</v>
      </c>
      <c r="O68" s="110" t="str">
        <f t="shared" si="100"/>
        <v>-</v>
      </c>
      <c r="P68" s="110" t="str">
        <f t="shared" si="100"/>
        <v>-</v>
      </c>
      <c r="Q68" s="111"/>
    </row>
    <row r="69" spans="1:17" s="100" customFormat="1" ht="40.5" hidden="1" outlineLevel="3">
      <c r="A69" s="294"/>
      <c r="B69" s="95" t="s">
        <v>554</v>
      </c>
      <c r="C69" s="98">
        <f t="shared" si="102"/>
        <v>40</v>
      </c>
      <c r="D69" s="98">
        <v>40</v>
      </c>
      <c r="E69" s="98">
        <v>0</v>
      </c>
      <c r="F69" s="98">
        <v>0</v>
      </c>
      <c r="G69" s="98">
        <v>0</v>
      </c>
      <c r="H69" s="98">
        <f t="shared" si="103"/>
        <v>13</v>
      </c>
      <c r="I69" s="98">
        <v>13</v>
      </c>
      <c r="J69" s="98">
        <v>0</v>
      </c>
      <c r="K69" s="98">
        <v>0</v>
      </c>
      <c r="L69" s="98">
        <v>0</v>
      </c>
      <c r="M69" s="98">
        <f t="shared" ref="M69" si="104">IFERROR(H69/C69*100,"-")</f>
        <v>32.5</v>
      </c>
      <c r="N69" s="98">
        <f t="shared" ref="N69" si="105">IFERROR(I69/D69*100,"-")</f>
        <v>32.5</v>
      </c>
      <c r="O69" s="98" t="str">
        <f t="shared" ref="O69" si="106">IFERROR(J69/E69*100,"-")</f>
        <v>-</v>
      </c>
      <c r="P69" s="98" t="str">
        <f t="shared" ref="P69" si="107">IFERROR(K69/F69*100,"-")</f>
        <v>-</v>
      </c>
      <c r="Q69" s="99"/>
    </row>
    <row r="70" spans="1:17" s="100" customFormat="1" ht="27" hidden="1" outlineLevel="3">
      <c r="A70" s="116"/>
      <c r="B70" s="95" t="s">
        <v>555</v>
      </c>
      <c r="C70" s="98">
        <f t="shared" si="102"/>
        <v>30</v>
      </c>
      <c r="D70" s="98">
        <f>SUM(D71:D72)</f>
        <v>30</v>
      </c>
      <c r="E70" s="98">
        <f>SUM(E71:E72)</f>
        <v>0</v>
      </c>
      <c r="F70" s="98">
        <f>SUM(F71:F72)</f>
        <v>0</v>
      </c>
      <c r="G70" s="98">
        <v>0</v>
      </c>
      <c r="H70" s="98">
        <f t="shared" si="103"/>
        <v>8</v>
      </c>
      <c r="I70" s="98">
        <f>SUM(I71:I72)</f>
        <v>8</v>
      </c>
      <c r="J70" s="98">
        <f>SUM(J71:J72)</f>
        <v>0</v>
      </c>
      <c r="K70" s="98">
        <f>SUM(K71:K72)</f>
        <v>0</v>
      </c>
      <c r="L70" s="98">
        <v>0</v>
      </c>
      <c r="M70" s="98">
        <f t="shared" si="100"/>
        <v>26.666666666666668</v>
      </c>
      <c r="N70" s="98">
        <f t="shared" si="100"/>
        <v>26.666666666666668</v>
      </c>
      <c r="O70" s="98" t="str">
        <f t="shared" si="100"/>
        <v>-</v>
      </c>
      <c r="P70" s="98" t="str">
        <f t="shared" si="100"/>
        <v>-</v>
      </c>
      <c r="Q70" s="99"/>
    </row>
    <row r="71" spans="1:17" s="106" customFormat="1" ht="54" hidden="1" outlineLevel="4">
      <c r="A71" s="101"/>
      <c r="B71" s="102" t="s">
        <v>644</v>
      </c>
      <c r="C71" s="103">
        <f t="shared" si="102"/>
        <v>26</v>
      </c>
      <c r="D71" s="104">
        <v>26</v>
      </c>
      <c r="E71" s="104">
        <v>0</v>
      </c>
      <c r="F71" s="104">
        <v>0</v>
      </c>
      <c r="G71" s="104"/>
      <c r="H71" s="103">
        <f t="shared" si="103"/>
        <v>8</v>
      </c>
      <c r="I71" s="104">
        <v>8</v>
      </c>
      <c r="J71" s="104">
        <v>0</v>
      </c>
      <c r="K71" s="104">
        <v>0</v>
      </c>
      <c r="L71" s="104"/>
      <c r="M71" s="6">
        <f t="shared" ref="M71:M72" si="108">IFERROR(H71/C71*100,"-")</f>
        <v>30.76923076923077</v>
      </c>
      <c r="N71" s="6">
        <f t="shared" ref="N71:N72" si="109">IFERROR(I71/D71*100,"-")</f>
        <v>30.76923076923077</v>
      </c>
      <c r="O71" s="6" t="str">
        <f t="shared" ref="O71:O72" si="110">IFERROR(J71/E71*100,"-")</f>
        <v>-</v>
      </c>
      <c r="P71" s="6" t="str">
        <f t="shared" ref="P71:P72" si="111">IFERROR(K71/F71*100,"-")</f>
        <v>-</v>
      </c>
      <c r="Q71" s="105"/>
    </row>
    <row r="72" spans="1:17" s="106" customFormat="1" ht="27" hidden="1" outlineLevel="4">
      <c r="A72" s="101"/>
      <c r="B72" s="102" t="s">
        <v>645</v>
      </c>
      <c r="C72" s="103">
        <f t="shared" si="102"/>
        <v>4</v>
      </c>
      <c r="D72" s="104">
        <v>4</v>
      </c>
      <c r="E72" s="104">
        <v>0</v>
      </c>
      <c r="F72" s="104">
        <v>0</v>
      </c>
      <c r="G72" s="104"/>
      <c r="H72" s="103">
        <f t="shared" si="103"/>
        <v>0</v>
      </c>
      <c r="I72" s="104">
        <v>0</v>
      </c>
      <c r="J72" s="104">
        <v>0</v>
      </c>
      <c r="K72" s="104">
        <v>0</v>
      </c>
      <c r="L72" s="104"/>
      <c r="M72" s="6">
        <f t="shared" si="108"/>
        <v>0</v>
      </c>
      <c r="N72" s="6">
        <f t="shared" si="109"/>
        <v>0</v>
      </c>
      <c r="O72" s="6" t="str">
        <f t="shared" si="110"/>
        <v>-</v>
      </c>
      <c r="P72" s="6" t="str">
        <f t="shared" si="111"/>
        <v>-</v>
      </c>
      <c r="Q72" s="105"/>
    </row>
    <row r="73" spans="1:17" s="112" customFormat="1" ht="74.25" hidden="1" customHeight="1" outlineLevel="1">
      <c r="A73" s="107">
        <v>11</v>
      </c>
      <c r="B73" s="1" t="s">
        <v>86</v>
      </c>
      <c r="C73" s="108">
        <f t="shared" si="102"/>
        <v>6517.5</v>
      </c>
      <c r="D73" s="108">
        <f>D74+D76+D81</f>
        <v>6517.5</v>
      </c>
      <c r="E73" s="108">
        <f t="shared" ref="E73:F73" si="112">E74+E76+E81</f>
        <v>0</v>
      </c>
      <c r="F73" s="108">
        <f t="shared" si="112"/>
        <v>0</v>
      </c>
      <c r="G73" s="108">
        <f t="shared" ref="G73" si="113">G74+G76</f>
        <v>0</v>
      </c>
      <c r="H73" s="108">
        <f t="shared" si="103"/>
        <v>601.5</v>
      </c>
      <c r="I73" s="108">
        <f>I74+I76+I81</f>
        <v>601.5</v>
      </c>
      <c r="J73" s="108">
        <f t="shared" ref="J73:K73" si="114">J74+J76+J81</f>
        <v>0</v>
      </c>
      <c r="K73" s="108">
        <f t="shared" si="114"/>
        <v>0</v>
      </c>
      <c r="L73" s="108">
        <f t="shared" ref="L73" si="115">L74+L76</f>
        <v>0</v>
      </c>
      <c r="M73" s="110">
        <f t="shared" si="100"/>
        <v>9.2289988492520134</v>
      </c>
      <c r="N73" s="110">
        <f t="shared" si="100"/>
        <v>9.2289988492520134</v>
      </c>
      <c r="O73" s="110" t="str">
        <f t="shared" si="100"/>
        <v>-</v>
      </c>
      <c r="P73" s="110" t="str">
        <f t="shared" si="100"/>
        <v>-</v>
      </c>
      <c r="Q73" s="111"/>
    </row>
    <row r="74" spans="1:17" s="100" customFormat="1" ht="40.5" hidden="1" outlineLevel="2" collapsed="1">
      <c r="A74" s="222"/>
      <c r="B74" s="95" t="s">
        <v>559</v>
      </c>
      <c r="C74" s="96">
        <f t="shared" si="102"/>
        <v>25</v>
      </c>
      <c r="D74" s="96">
        <f>D75</f>
        <v>25</v>
      </c>
      <c r="E74" s="96">
        <f t="shared" ref="E74:F74" si="116">E75</f>
        <v>0</v>
      </c>
      <c r="F74" s="96">
        <f t="shared" si="116"/>
        <v>0</v>
      </c>
      <c r="G74" s="96">
        <v>0</v>
      </c>
      <c r="H74" s="96">
        <f t="shared" si="103"/>
        <v>0</v>
      </c>
      <c r="I74" s="96">
        <f>I75</f>
        <v>0</v>
      </c>
      <c r="J74" s="96">
        <f t="shared" ref="J74:K74" si="117">J75</f>
        <v>0</v>
      </c>
      <c r="K74" s="96">
        <f t="shared" si="117"/>
        <v>0</v>
      </c>
      <c r="L74" s="96">
        <v>0</v>
      </c>
      <c r="M74" s="98">
        <f t="shared" si="100"/>
        <v>0</v>
      </c>
      <c r="N74" s="98">
        <f t="shared" si="100"/>
        <v>0</v>
      </c>
      <c r="O74" s="98" t="str">
        <f t="shared" si="100"/>
        <v>-</v>
      </c>
      <c r="P74" s="98" t="str">
        <f t="shared" si="100"/>
        <v>-</v>
      </c>
      <c r="Q74" s="99"/>
    </row>
    <row r="75" spans="1:17" s="106" customFormat="1" ht="55.5" hidden="1" customHeight="1" outlineLevel="3">
      <c r="A75" s="101"/>
      <c r="B75" s="102" t="s">
        <v>646</v>
      </c>
      <c r="C75" s="103">
        <f t="shared" ref="C75" si="118">SUM(D75:G75)</f>
        <v>25</v>
      </c>
      <c r="D75" s="104">
        <v>25</v>
      </c>
      <c r="E75" s="104">
        <v>0</v>
      </c>
      <c r="F75" s="104">
        <v>0</v>
      </c>
      <c r="G75" s="104">
        <v>0</v>
      </c>
      <c r="H75" s="103">
        <f t="shared" ref="H75" si="119">SUM(I75:L75)</f>
        <v>0</v>
      </c>
      <c r="I75" s="104">
        <v>0</v>
      </c>
      <c r="J75" s="104">
        <v>0</v>
      </c>
      <c r="K75" s="104">
        <v>0</v>
      </c>
      <c r="L75" s="104">
        <v>0</v>
      </c>
      <c r="M75" s="6">
        <f t="shared" ref="M75" si="120">IFERROR(H75/C75*100,"-")</f>
        <v>0</v>
      </c>
      <c r="N75" s="6">
        <f t="shared" ref="N75" si="121">IFERROR(I75/D75*100,"-")</f>
        <v>0</v>
      </c>
      <c r="O75" s="6" t="str">
        <f t="shared" ref="O75" si="122">IFERROR(J75/E75*100,"-")</f>
        <v>-</v>
      </c>
      <c r="P75" s="6" t="str">
        <f t="shared" ref="P75" si="123">IFERROR(K75/F75*100,"-")</f>
        <v>-</v>
      </c>
      <c r="Q75" s="105"/>
    </row>
    <row r="76" spans="1:17" s="100" customFormat="1" ht="27.75" hidden="1" customHeight="1" outlineLevel="2">
      <c r="A76" s="116"/>
      <c r="B76" s="95" t="s">
        <v>584</v>
      </c>
      <c r="C76" s="96">
        <f t="shared" si="102"/>
        <v>6143</v>
      </c>
      <c r="D76" s="98">
        <f>SUM(D77:D80)</f>
        <v>6143</v>
      </c>
      <c r="E76" s="98">
        <f>SUM(E77:E79)</f>
        <v>0</v>
      </c>
      <c r="F76" s="98">
        <f>SUM(F77:F79)</f>
        <v>0</v>
      </c>
      <c r="G76" s="98">
        <f>SUM(G77:G79)</f>
        <v>0</v>
      </c>
      <c r="H76" s="96">
        <f t="shared" si="103"/>
        <v>482.40000000000003</v>
      </c>
      <c r="I76" s="98">
        <f>SUM(I77:I80)</f>
        <v>482.40000000000003</v>
      </c>
      <c r="J76" s="98">
        <f>SUM(J77:J79)</f>
        <v>0</v>
      </c>
      <c r="K76" s="98">
        <f>SUM(K77:K79)</f>
        <v>0</v>
      </c>
      <c r="L76" s="98">
        <f>SUM(L77:L79)</f>
        <v>0</v>
      </c>
      <c r="M76" s="98">
        <f t="shared" si="100"/>
        <v>7.8528406316132182</v>
      </c>
      <c r="N76" s="98">
        <f t="shared" si="100"/>
        <v>7.8528406316132182</v>
      </c>
      <c r="O76" s="98" t="str">
        <f t="shared" si="100"/>
        <v>-</v>
      </c>
      <c r="P76" s="98" t="str">
        <f t="shared" si="100"/>
        <v>-</v>
      </c>
      <c r="Q76" s="99"/>
    </row>
    <row r="77" spans="1:17" s="106" customFormat="1" ht="15" hidden="1" customHeight="1" outlineLevel="3">
      <c r="A77" s="101"/>
      <c r="B77" s="102" t="s">
        <v>562</v>
      </c>
      <c r="C77" s="103">
        <f t="shared" si="102"/>
        <v>471</v>
      </c>
      <c r="D77" s="104">
        <v>471</v>
      </c>
      <c r="E77" s="104">
        <v>0</v>
      </c>
      <c r="F77" s="104">
        <v>0</v>
      </c>
      <c r="G77" s="104">
        <v>0</v>
      </c>
      <c r="H77" s="103">
        <f t="shared" si="103"/>
        <v>190.5</v>
      </c>
      <c r="I77" s="104">
        <v>190.5</v>
      </c>
      <c r="J77" s="104">
        <v>0</v>
      </c>
      <c r="K77" s="104">
        <v>0</v>
      </c>
      <c r="L77" s="104">
        <v>0</v>
      </c>
      <c r="M77" s="6">
        <f t="shared" si="100"/>
        <v>40.445859872611464</v>
      </c>
      <c r="N77" s="6">
        <f t="shared" si="100"/>
        <v>40.445859872611464</v>
      </c>
      <c r="O77" s="6" t="str">
        <f t="shared" si="100"/>
        <v>-</v>
      </c>
      <c r="P77" s="6" t="str">
        <f t="shared" si="100"/>
        <v>-</v>
      </c>
      <c r="Q77" s="105"/>
    </row>
    <row r="78" spans="1:17" s="106" customFormat="1" ht="15" hidden="1" customHeight="1" outlineLevel="3">
      <c r="A78" s="101"/>
      <c r="B78" s="102" t="s">
        <v>647</v>
      </c>
      <c r="C78" s="103">
        <f t="shared" si="102"/>
        <v>165</v>
      </c>
      <c r="D78" s="104">
        <v>165</v>
      </c>
      <c r="E78" s="104">
        <v>0</v>
      </c>
      <c r="F78" s="104">
        <v>0</v>
      </c>
      <c r="G78" s="104">
        <v>0</v>
      </c>
      <c r="H78" s="103">
        <f t="shared" si="103"/>
        <v>109.8</v>
      </c>
      <c r="I78" s="104">
        <v>109.8</v>
      </c>
      <c r="J78" s="104">
        <v>0</v>
      </c>
      <c r="K78" s="104">
        <v>0</v>
      </c>
      <c r="L78" s="104">
        <v>0</v>
      </c>
      <c r="M78" s="6">
        <f t="shared" si="100"/>
        <v>66.545454545454547</v>
      </c>
      <c r="N78" s="6">
        <f t="shared" si="100"/>
        <v>66.545454545454547</v>
      </c>
      <c r="O78" s="6" t="str">
        <f t="shared" si="100"/>
        <v>-</v>
      </c>
      <c r="P78" s="6" t="str">
        <f t="shared" si="100"/>
        <v>-</v>
      </c>
      <c r="Q78" s="105"/>
    </row>
    <row r="79" spans="1:17" s="106" customFormat="1" ht="15" hidden="1" customHeight="1" outlineLevel="3">
      <c r="A79" s="101"/>
      <c r="B79" s="106" t="s">
        <v>563</v>
      </c>
      <c r="C79" s="103">
        <f t="shared" si="102"/>
        <v>5230</v>
      </c>
      <c r="D79" s="104">
        <v>5230</v>
      </c>
      <c r="E79" s="104">
        <v>0</v>
      </c>
      <c r="F79" s="104">
        <v>0</v>
      </c>
      <c r="G79" s="104">
        <v>0</v>
      </c>
      <c r="H79" s="103">
        <f t="shared" si="103"/>
        <v>171.9</v>
      </c>
      <c r="I79" s="104">
        <v>171.9</v>
      </c>
      <c r="J79" s="104">
        <v>0</v>
      </c>
      <c r="K79" s="104">
        <v>0</v>
      </c>
      <c r="L79" s="104">
        <v>0</v>
      </c>
      <c r="M79" s="6">
        <f t="shared" si="100"/>
        <v>3.2868068833652009</v>
      </c>
      <c r="N79" s="6">
        <f t="shared" si="100"/>
        <v>3.2868068833652009</v>
      </c>
      <c r="O79" s="6" t="str">
        <f t="shared" si="100"/>
        <v>-</v>
      </c>
      <c r="P79" s="6" t="str">
        <f t="shared" si="100"/>
        <v>-</v>
      </c>
      <c r="Q79" s="105"/>
    </row>
    <row r="80" spans="1:17" s="106" customFormat="1" ht="40.5" hidden="1" outlineLevel="3">
      <c r="A80" s="101"/>
      <c r="B80" s="102" t="s">
        <v>631</v>
      </c>
      <c r="C80" s="103">
        <f t="shared" si="102"/>
        <v>277</v>
      </c>
      <c r="D80" s="104">
        <v>277</v>
      </c>
      <c r="E80" s="104">
        <v>0</v>
      </c>
      <c r="F80" s="104">
        <v>0</v>
      </c>
      <c r="G80" s="104">
        <v>0</v>
      </c>
      <c r="H80" s="103">
        <f t="shared" si="103"/>
        <v>10.199999999999999</v>
      </c>
      <c r="I80" s="104">
        <v>10.199999999999999</v>
      </c>
      <c r="J80" s="104">
        <v>0</v>
      </c>
      <c r="K80" s="104">
        <v>0</v>
      </c>
      <c r="L80" s="104">
        <v>0</v>
      </c>
      <c r="M80" s="6">
        <f t="shared" si="100"/>
        <v>3.6823104693140789</v>
      </c>
      <c r="N80" s="6">
        <f t="shared" ref="N80" si="124">IFERROR(I80/D80*100,"-")</f>
        <v>3.6823104693140789</v>
      </c>
      <c r="O80" s="6" t="str">
        <f t="shared" ref="O80" si="125">IFERROR(J80/E80*100,"-")</f>
        <v>-</v>
      </c>
      <c r="P80" s="6" t="str">
        <f t="shared" ref="P80" si="126">IFERROR(K80/F80*100,"-")</f>
        <v>-</v>
      </c>
      <c r="Q80" s="105"/>
    </row>
    <row r="81" spans="1:17" s="100" customFormat="1" ht="27.75" hidden="1" customHeight="1" outlineLevel="2" collapsed="1">
      <c r="A81" s="116"/>
      <c r="B81" s="95" t="s">
        <v>49</v>
      </c>
      <c r="C81" s="96">
        <f>D81+E81+F81</f>
        <v>349.5</v>
      </c>
      <c r="D81" s="98">
        <f>D82</f>
        <v>349.5</v>
      </c>
      <c r="E81" s="98">
        <f t="shared" ref="E81:F82" si="127">E82</f>
        <v>0</v>
      </c>
      <c r="F81" s="98">
        <f t="shared" si="127"/>
        <v>0</v>
      </c>
      <c r="G81" s="98"/>
      <c r="H81" s="96">
        <f>SUM(I81:K81)</f>
        <v>119.1</v>
      </c>
      <c r="I81" s="98">
        <f>I82</f>
        <v>119.1</v>
      </c>
      <c r="J81" s="98">
        <f t="shared" ref="J81:K81" si="128">J82</f>
        <v>0</v>
      </c>
      <c r="K81" s="98">
        <f t="shared" si="128"/>
        <v>0</v>
      </c>
      <c r="L81" s="98"/>
      <c r="M81" s="98">
        <f t="shared" ref="M81:M82" si="129">IFERROR(H81/C81*100,"-")</f>
        <v>34.077253218884117</v>
      </c>
      <c r="N81" s="98">
        <f t="shared" ref="N81:N82" si="130">IFERROR(I81/D81*100,"-")</f>
        <v>34.077253218884117</v>
      </c>
      <c r="O81" s="98" t="str">
        <f t="shared" ref="O81:O82" si="131">IFERROR(J81/E81*100,"-")</f>
        <v>-</v>
      </c>
      <c r="P81" s="98" t="str">
        <f t="shared" ref="P81:P82" si="132">IFERROR(K81/F81*100,"-")</f>
        <v>-</v>
      </c>
      <c r="Q81" s="99"/>
    </row>
    <row r="82" spans="1:17" s="106" customFormat="1" ht="40.5" hidden="1" outlineLevel="3">
      <c r="A82" s="101"/>
      <c r="B82" s="102" t="s">
        <v>117</v>
      </c>
      <c r="C82" s="103">
        <f>D82+E82+F82</f>
        <v>349.5</v>
      </c>
      <c r="D82" s="104">
        <v>349.5</v>
      </c>
      <c r="E82" s="104">
        <v>0</v>
      </c>
      <c r="F82" s="104">
        <f t="shared" si="127"/>
        <v>0</v>
      </c>
      <c r="G82" s="104"/>
      <c r="H82" s="103">
        <f>SUM(I82:K82)</f>
        <v>119.1</v>
      </c>
      <c r="I82" s="104">
        <v>119.1</v>
      </c>
      <c r="J82" s="104">
        <v>0</v>
      </c>
      <c r="K82" s="104">
        <v>0</v>
      </c>
      <c r="L82" s="104"/>
      <c r="M82" s="6">
        <f t="shared" si="129"/>
        <v>34.077253218884117</v>
      </c>
      <c r="N82" s="6">
        <f t="shared" si="130"/>
        <v>34.077253218884117</v>
      </c>
      <c r="O82" s="6" t="str">
        <f t="shared" si="131"/>
        <v>-</v>
      </c>
      <c r="P82" s="6" t="str">
        <f t="shared" si="132"/>
        <v>-</v>
      </c>
      <c r="Q82" s="105"/>
    </row>
    <row r="83" spans="1:17" s="112" customFormat="1" ht="42" hidden="1" customHeight="1" outlineLevel="1" collapsed="1">
      <c r="A83" s="107">
        <v>12</v>
      </c>
      <c r="B83" s="1" t="s">
        <v>87</v>
      </c>
      <c r="C83" s="108">
        <f t="shared" si="102"/>
        <v>49.6</v>
      </c>
      <c r="D83" s="108">
        <f>D84</f>
        <v>49.6</v>
      </c>
      <c r="E83" s="108">
        <f>E84</f>
        <v>0</v>
      </c>
      <c r="F83" s="108">
        <f>F84</f>
        <v>0</v>
      </c>
      <c r="G83" s="108">
        <f>G84</f>
        <v>0</v>
      </c>
      <c r="H83" s="108">
        <f t="shared" si="103"/>
        <v>0</v>
      </c>
      <c r="I83" s="108">
        <f>I84</f>
        <v>0</v>
      </c>
      <c r="J83" s="108">
        <f>J84</f>
        <v>0</v>
      </c>
      <c r="K83" s="108">
        <f>K84</f>
        <v>0</v>
      </c>
      <c r="L83" s="108">
        <f>L84</f>
        <v>0</v>
      </c>
      <c r="M83" s="110">
        <f t="shared" si="100"/>
        <v>0</v>
      </c>
      <c r="N83" s="110">
        <f t="shared" si="100"/>
        <v>0</v>
      </c>
      <c r="O83" s="110" t="str">
        <f t="shared" si="100"/>
        <v>-</v>
      </c>
      <c r="P83" s="110" t="str">
        <f t="shared" si="100"/>
        <v>-</v>
      </c>
      <c r="Q83" s="111"/>
    </row>
    <row r="84" spans="1:17" s="100" customFormat="1" ht="36" hidden="1" customHeight="1" outlineLevel="2">
      <c r="A84" s="286"/>
      <c r="B84" s="95" t="s">
        <v>649</v>
      </c>
      <c r="C84" s="295">
        <f t="shared" si="102"/>
        <v>49.6</v>
      </c>
      <c r="D84" s="125">
        <f>SUM(D85:D86)</f>
        <v>49.6</v>
      </c>
      <c r="E84" s="125">
        <f>SUM(E85:E86)</f>
        <v>0</v>
      </c>
      <c r="F84" s="125">
        <f>SUM(F85:F86)</f>
        <v>0</v>
      </c>
      <c r="G84" s="125">
        <f>SUM(G85:G86)</f>
        <v>0</v>
      </c>
      <c r="H84" s="295">
        <f t="shared" si="103"/>
        <v>0</v>
      </c>
      <c r="I84" s="125">
        <f>SUM(I85:I86)</f>
        <v>0</v>
      </c>
      <c r="J84" s="125">
        <f>SUM(J85:J86)</f>
        <v>0</v>
      </c>
      <c r="K84" s="125">
        <f>SUM(K85:K86)</f>
        <v>0</v>
      </c>
      <c r="L84" s="125">
        <f>SUM(L85:L86)</f>
        <v>0</v>
      </c>
      <c r="M84" s="98">
        <f t="shared" si="100"/>
        <v>0</v>
      </c>
      <c r="N84" s="98">
        <f t="shared" si="100"/>
        <v>0</v>
      </c>
      <c r="O84" s="98" t="str">
        <f t="shared" si="100"/>
        <v>-</v>
      </c>
      <c r="P84" s="98" t="str">
        <f t="shared" si="100"/>
        <v>-</v>
      </c>
      <c r="Q84" s="99"/>
    </row>
    <row r="85" spans="1:17" s="119" customFormat="1" ht="40.5" hidden="1" outlineLevel="3">
      <c r="A85" s="16"/>
      <c r="B85" s="102" t="s">
        <v>79</v>
      </c>
      <c r="C85" s="118">
        <f t="shared" si="102"/>
        <v>22</v>
      </c>
      <c r="D85" s="6">
        <v>22</v>
      </c>
      <c r="E85" s="6">
        <v>0</v>
      </c>
      <c r="F85" s="6">
        <v>0</v>
      </c>
      <c r="G85" s="6">
        <v>0</v>
      </c>
      <c r="H85" s="118">
        <f t="shared" si="103"/>
        <v>0</v>
      </c>
      <c r="I85" s="6">
        <v>0</v>
      </c>
      <c r="J85" s="6">
        <v>0</v>
      </c>
      <c r="K85" s="6">
        <v>0</v>
      </c>
      <c r="L85" s="6">
        <v>0</v>
      </c>
      <c r="M85" s="6">
        <f t="shared" si="100"/>
        <v>0</v>
      </c>
      <c r="N85" s="6">
        <f t="shared" si="100"/>
        <v>0</v>
      </c>
      <c r="O85" s="6" t="str">
        <f t="shared" si="100"/>
        <v>-</v>
      </c>
      <c r="P85" s="6" t="str">
        <f t="shared" si="100"/>
        <v>-</v>
      </c>
      <c r="Q85" s="105" t="s">
        <v>650</v>
      </c>
    </row>
    <row r="86" spans="1:17" s="119" customFormat="1" ht="27" hidden="1" outlineLevel="3">
      <c r="A86" s="16"/>
      <c r="B86" s="102" t="s">
        <v>35</v>
      </c>
      <c r="C86" s="118">
        <f t="shared" si="102"/>
        <v>27.6</v>
      </c>
      <c r="D86" s="6">
        <v>27.6</v>
      </c>
      <c r="E86" s="6">
        <v>0</v>
      </c>
      <c r="F86" s="6">
        <v>0</v>
      </c>
      <c r="G86" s="6">
        <v>0</v>
      </c>
      <c r="H86" s="118">
        <f t="shared" si="103"/>
        <v>0</v>
      </c>
      <c r="I86" s="6">
        <v>0</v>
      </c>
      <c r="J86" s="6">
        <v>0</v>
      </c>
      <c r="K86" s="6">
        <v>0</v>
      </c>
      <c r="L86" s="6">
        <v>0</v>
      </c>
      <c r="M86" s="6">
        <f t="shared" si="100"/>
        <v>0</v>
      </c>
      <c r="N86" s="6">
        <f t="shared" si="100"/>
        <v>0</v>
      </c>
      <c r="O86" s="6" t="str">
        <f t="shared" si="100"/>
        <v>-</v>
      </c>
      <c r="P86" s="6" t="str">
        <f t="shared" si="100"/>
        <v>-</v>
      </c>
      <c r="Q86" s="105" t="s">
        <v>651</v>
      </c>
    </row>
    <row r="87" spans="1:17" s="119" customFormat="1" ht="32.25" customHeight="1" collapsed="1">
      <c r="A87" s="16"/>
      <c r="B87" s="151" t="s">
        <v>88</v>
      </c>
      <c r="C87" s="152">
        <f t="shared" si="102"/>
        <v>3552.4999999999995</v>
      </c>
      <c r="D87" s="152">
        <f>D88+D94+D105</f>
        <v>3552.4999999999995</v>
      </c>
      <c r="E87" s="152">
        <f>E88+E94+E105</f>
        <v>0</v>
      </c>
      <c r="F87" s="152">
        <f>F88+F94+F105</f>
        <v>0</v>
      </c>
      <c r="G87" s="152">
        <f>G88+G94+G105</f>
        <v>0</v>
      </c>
      <c r="H87" s="152">
        <f t="shared" si="103"/>
        <v>1706.4</v>
      </c>
      <c r="I87" s="152">
        <f>I88+I94+I105</f>
        <v>1706.4</v>
      </c>
      <c r="J87" s="152">
        <f>J88+J94+J105</f>
        <v>0</v>
      </c>
      <c r="K87" s="152">
        <f>K88+K94+K105</f>
        <v>0</v>
      </c>
      <c r="L87" s="152">
        <f>L88+L94+L105</f>
        <v>0</v>
      </c>
      <c r="M87" s="153">
        <f t="shared" si="100"/>
        <v>48.033779028852933</v>
      </c>
      <c r="N87" s="153">
        <f t="shared" si="100"/>
        <v>48.033779028852933</v>
      </c>
      <c r="O87" s="153" t="str">
        <f t="shared" si="100"/>
        <v>-</v>
      </c>
      <c r="P87" s="153" t="str">
        <f t="shared" si="100"/>
        <v>-</v>
      </c>
      <c r="Q87" s="16"/>
    </row>
    <row r="88" spans="1:17" s="112" customFormat="1" ht="81" hidden="1" outlineLevel="1" collapsed="1">
      <c r="A88" s="107">
        <v>13</v>
      </c>
      <c r="B88" s="1" t="s">
        <v>648</v>
      </c>
      <c r="C88" s="108">
        <f t="shared" si="102"/>
        <v>75.599999999999994</v>
      </c>
      <c r="D88" s="109">
        <f>SUM(D89:D90)</f>
        <v>75.599999999999994</v>
      </c>
      <c r="E88" s="109">
        <f>SUM(E89:E90)</f>
        <v>0</v>
      </c>
      <c r="F88" s="109">
        <f>SUM(F89:F90)</f>
        <v>0</v>
      </c>
      <c r="G88" s="109">
        <f>SUM(G89:G90)</f>
        <v>0</v>
      </c>
      <c r="H88" s="108">
        <f t="shared" si="103"/>
        <v>40</v>
      </c>
      <c r="I88" s="109">
        <f>SUM(I89:I90)</f>
        <v>40</v>
      </c>
      <c r="J88" s="109">
        <f>SUM(J89:J90)</f>
        <v>0</v>
      </c>
      <c r="K88" s="109">
        <f>SUM(K89:K90)</f>
        <v>0</v>
      </c>
      <c r="L88" s="109">
        <f>SUM(L89:L90)</f>
        <v>0</v>
      </c>
      <c r="M88" s="110">
        <f t="shared" ref="M88:P116" si="133">IFERROR(H88/C88*100,"-")</f>
        <v>52.910052910052919</v>
      </c>
      <c r="N88" s="110">
        <f t="shared" si="133"/>
        <v>52.910052910052919</v>
      </c>
      <c r="O88" s="110" t="str">
        <f t="shared" si="133"/>
        <v>-</v>
      </c>
      <c r="P88" s="110" t="str">
        <f t="shared" si="133"/>
        <v>-</v>
      </c>
      <c r="Q88" s="111"/>
    </row>
    <row r="89" spans="1:17" s="100" customFormat="1" ht="40.5" hidden="1" outlineLevel="3">
      <c r="A89" s="94"/>
      <c r="B89" s="95" t="s">
        <v>554</v>
      </c>
      <c r="C89" s="96">
        <f t="shared" si="102"/>
        <v>30</v>
      </c>
      <c r="D89" s="97">
        <v>30</v>
      </c>
      <c r="E89" s="97">
        <v>0</v>
      </c>
      <c r="F89" s="97">
        <v>0</v>
      </c>
      <c r="G89" s="97">
        <v>0</v>
      </c>
      <c r="H89" s="96">
        <f t="shared" si="103"/>
        <v>0</v>
      </c>
      <c r="I89" s="97">
        <v>0</v>
      </c>
      <c r="J89" s="97">
        <v>0</v>
      </c>
      <c r="K89" s="97">
        <v>0</v>
      </c>
      <c r="L89" s="97">
        <v>0</v>
      </c>
      <c r="M89" s="98">
        <f t="shared" si="133"/>
        <v>0</v>
      </c>
      <c r="N89" s="98">
        <f t="shared" si="133"/>
        <v>0</v>
      </c>
      <c r="O89" s="98" t="str">
        <f t="shared" si="133"/>
        <v>-</v>
      </c>
      <c r="P89" s="98" t="str">
        <f t="shared" si="133"/>
        <v>-</v>
      </c>
      <c r="Q89" s="99"/>
    </row>
    <row r="90" spans="1:17" s="100" customFormat="1" ht="27" hidden="1" outlineLevel="3" collapsed="1">
      <c r="A90" s="94"/>
      <c r="B90" s="95" t="s">
        <v>555</v>
      </c>
      <c r="C90" s="96">
        <f>SUM(D90:G90)</f>
        <v>45.6</v>
      </c>
      <c r="D90" s="97">
        <f>SUM(D91:D93)</f>
        <v>45.6</v>
      </c>
      <c r="E90" s="97">
        <f t="shared" ref="E90:F90" si="134">SUM(E91:E93)</f>
        <v>0</v>
      </c>
      <c r="F90" s="97">
        <f t="shared" si="134"/>
        <v>0</v>
      </c>
      <c r="G90" s="97">
        <v>0</v>
      </c>
      <c r="H90" s="96">
        <f t="shared" si="103"/>
        <v>40</v>
      </c>
      <c r="I90" s="97">
        <f>SUM(I91:I93)</f>
        <v>40</v>
      </c>
      <c r="J90" s="97">
        <f t="shared" ref="J90:K90" si="135">SUM(J91:J93)</f>
        <v>0</v>
      </c>
      <c r="K90" s="97">
        <f t="shared" si="135"/>
        <v>0</v>
      </c>
      <c r="L90" s="97">
        <v>0</v>
      </c>
      <c r="M90" s="98">
        <f t="shared" si="133"/>
        <v>87.719298245614027</v>
      </c>
      <c r="N90" s="98">
        <f t="shared" si="133"/>
        <v>87.719298245614027</v>
      </c>
      <c r="O90" s="98" t="str">
        <f t="shared" si="133"/>
        <v>-</v>
      </c>
      <c r="P90" s="98" t="str">
        <f t="shared" si="133"/>
        <v>-</v>
      </c>
      <c r="Q90" s="99"/>
    </row>
    <row r="91" spans="1:17" s="106" customFormat="1" ht="40.5" hidden="1" outlineLevel="4">
      <c r="A91" s="101"/>
      <c r="B91" s="102" t="s">
        <v>556</v>
      </c>
      <c r="C91" s="103">
        <f t="shared" ref="C91:C93" si="136">SUM(D91:G91)</f>
        <v>5</v>
      </c>
      <c r="D91" s="104">
        <v>5</v>
      </c>
      <c r="E91" s="104">
        <v>0</v>
      </c>
      <c r="F91" s="104">
        <v>0</v>
      </c>
      <c r="G91" s="104"/>
      <c r="H91" s="103">
        <f t="shared" si="103"/>
        <v>5</v>
      </c>
      <c r="I91" s="104">
        <v>5</v>
      </c>
      <c r="J91" s="104">
        <v>0</v>
      </c>
      <c r="K91" s="104">
        <v>0</v>
      </c>
      <c r="L91" s="104"/>
      <c r="M91" s="6">
        <f t="shared" ref="M91:M93" si="137">IFERROR(H91/C91*100,"-")</f>
        <v>100</v>
      </c>
      <c r="N91" s="6">
        <f t="shared" ref="N91:N93" si="138">IFERROR(I91/D91*100,"-")</f>
        <v>100</v>
      </c>
      <c r="O91" s="6" t="str">
        <f t="shared" ref="O91:O93" si="139">IFERROR(J91/E91*100,"-")</f>
        <v>-</v>
      </c>
      <c r="P91" s="6" t="str">
        <f t="shared" ref="P91:P93" si="140">IFERROR(K91/F91*100,"-")</f>
        <v>-</v>
      </c>
      <c r="Q91" s="105" t="s">
        <v>730</v>
      </c>
    </row>
    <row r="92" spans="1:17" s="106" customFormat="1" ht="54" hidden="1" outlineLevel="4">
      <c r="A92" s="101"/>
      <c r="B92" s="102" t="s">
        <v>557</v>
      </c>
      <c r="C92" s="103">
        <f t="shared" si="136"/>
        <v>5.6</v>
      </c>
      <c r="D92" s="104">
        <v>5.6</v>
      </c>
      <c r="E92" s="104">
        <v>0</v>
      </c>
      <c r="F92" s="104">
        <v>0</v>
      </c>
      <c r="G92" s="104"/>
      <c r="H92" s="103">
        <f t="shared" si="103"/>
        <v>0</v>
      </c>
      <c r="I92" s="104">
        <v>0</v>
      </c>
      <c r="J92" s="104">
        <v>0</v>
      </c>
      <c r="K92" s="104">
        <v>0</v>
      </c>
      <c r="L92" s="104"/>
      <c r="M92" s="6">
        <f t="shared" si="137"/>
        <v>0</v>
      </c>
      <c r="N92" s="6">
        <f t="shared" si="138"/>
        <v>0</v>
      </c>
      <c r="O92" s="6" t="str">
        <f t="shared" si="139"/>
        <v>-</v>
      </c>
      <c r="P92" s="6" t="str">
        <f t="shared" si="140"/>
        <v>-</v>
      </c>
      <c r="Q92" s="105" t="s">
        <v>729</v>
      </c>
    </row>
    <row r="93" spans="1:17" s="106" customFormat="1" ht="83.25" hidden="1" customHeight="1" outlineLevel="4">
      <c r="A93" s="101"/>
      <c r="B93" s="102" t="s">
        <v>558</v>
      </c>
      <c r="C93" s="103">
        <f t="shared" si="136"/>
        <v>35</v>
      </c>
      <c r="D93" s="104">
        <v>35</v>
      </c>
      <c r="E93" s="104">
        <v>0</v>
      </c>
      <c r="F93" s="104">
        <v>0</v>
      </c>
      <c r="G93" s="104"/>
      <c r="H93" s="103">
        <f t="shared" si="103"/>
        <v>35</v>
      </c>
      <c r="I93" s="104">
        <v>35</v>
      </c>
      <c r="J93" s="104">
        <v>0</v>
      </c>
      <c r="K93" s="104">
        <v>0</v>
      </c>
      <c r="L93" s="104"/>
      <c r="M93" s="6">
        <f t="shared" si="137"/>
        <v>100</v>
      </c>
      <c r="N93" s="6">
        <f t="shared" si="138"/>
        <v>100</v>
      </c>
      <c r="O93" s="6" t="str">
        <f t="shared" si="139"/>
        <v>-</v>
      </c>
      <c r="P93" s="6" t="str">
        <f t="shared" si="140"/>
        <v>-</v>
      </c>
      <c r="Q93" s="105" t="s">
        <v>728</v>
      </c>
    </row>
    <row r="94" spans="1:17" s="112" customFormat="1" ht="72" hidden="1" customHeight="1" outlineLevel="1" collapsed="1">
      <c r="A94" s="107">
        <v>14</v>
      </c>
      <c r="B94" s="1" t="s">
        <v>89</v>
      </c>
      <c r="C94" s="108">
        <f t="shared" si="102"/>
        <v>3431.8999999999996</v>
      </c>
      <c r="D94" s="108">
        <f>D95+D97+D101+D102+D103+D104</f>
        <v>3431.8999999999996</v>
      </c>
      <c r="E94" s="108">
        <f t="shared" ref="E94:K94" si="141">E95+E97+E101+E102+E103+E104</f>
        <v>0</v>
      </c>
      <c r="F94" s="108">
        <f t="shared" si="141"/>
        <v>0</v>
      </c>
      <c r="G94" s="108">
        <f t="shared" si="141"/>
        <v>0</v>
      </c>
      <c r="H94" s="108">
        <f>I94+J94+K94</f>
        <v>1666.4</v>
      </c>
      <c r="I94" s="108">
        <f t="shared" si="141"/>
        <v>1666.4</v>
      </c>
      <c r="J94" s="108">
        <f t="shared" si="141"/>
        <v>0</v>
      </c>
      <c r="K94" s="108">
        <f t="shared" si="141"/>
        <v>0</v>
      </c>
      <c r="L94" s="108">
        <f>L95+L97</f>
        <v>0</v>
      </c>
      <c r="M94" s="110">
        <f t="shared" si="133"/>
        <v>48.556193362277462</v>
      </c>
      <c r="N94" s="110">
        <f t="shared" si="133"/>
        <v>48.556193362277462</v>
      </c>
      <c r="O94" s="110" t="str">
        <f t="shared" si="133"/>
        <v>-</v>
      </c>
      <c r="P94" s="110" t="str">
        <f t="shared" si="133"/>
        <v>-</v>
      </c>
      <c r="Q94" s="111"/>
    </row>
    <row r="95" spans="1:17" s="100" customFormat="1" ht="40.5" hidden="1" outlineLevel="2" collapsed="1">
      <c r="A95" s="116"/>
      <c r="B95" s="95" t="s">
        <v>559</v>
      </c>
      <c r="C95" s="96">
        <f t="shared" ref="C95:C104" si="142">SUM(D95:G95)</f>
        <v>60</v>
      </c>
      <c r="D95" s="98">
        <f>D96</f>
        <v>60</v>
      </c>
      <c r="E95" s="98">
        <f t="shared" ref="E95:F95" si="143">E96</f>
        <v>0</v>
      </c>
      <c r="F95" s="98">
        <f t="shared" si="143"/>
        <v>0</v>
      </c>
      <c r="G95" s="98">
        <v>0</v>
      </c>
      <c r="H95" s="96">
        <f t="shared" ref="H95:H104" si="144">SUM(I95:L95)</f>
        <v>60</v>
      </c>
      <c r="I95" s="98">
        <f>I96</f>
        <v>60</v>
      </c>
      <c r="J95" s="98">
        <f t="shared" ref="J95:L95" si="145">J96</f>
        <v>0</v>
      </c>
      <c r="K95" s="98">
        <f t="shared" si="145"/>
        <v>0</v>
      </c>
      <c r="L95" s="98">
        <f t="shared" si="145"/>
        <v>0</v>
      </c>
      <c r="M95" s="98">
        <f t="shared" si="133"/>
        <v>100</v>
      </c>
      <c r="N95" s="98">
        <f t="shared" si="133"/>
        <v>100</v>
      </c>
      <c r="O95" s="98" t="str">
        <f t="shared" si="133"/>
        <v>-</v>
      </c>
      <c r="P95" s="98" t="str">
        <f t="shared" si="133"/>
        <v>-</v>
      </c>
      <c r="Q95" s="99"/>
    </row>
    <row r="96" spans="1:17" s="106" customFormat="1" ht="40.5" hidden="1" outlineLevel="4">
      <c r="A96" s="101"/>
      <c r="B96" s="102" t="s">
        <v>560</v>
      </c>
      <c r="C96" s="103">
        <f t="shared" ref="C96" si="146">SUM(D96:G96)</f>
        <v>60</v>
      </c>
      <c r="D96" s="104">
        <v>60</v>
      </c>
      <c r="E96" s="104">
        <v>0</v>
      </c>
      <c r="F96" s="104">
        <v>0</v>
      </c>
      <c r="G96" s="104">
        <v>0</v>
      </c>
      <c r="H96" s="103">
        <f t="shared" ref="H96" si="147">SUM(I96:L96)</f>
        <v>60</v>
      </c>
      <c r="I96" s="104">
        <v>60</v>
      </c>
      <c r="J96" s="104">
        <v>0</v>
      </c>
      <c r="K96" s="104">
        <v>0</v>
      </c>
      <c r="L96" s="104">
        <v>0</v>
      </c>
      <c r="M96" s="6">
        <f t="shared" ref="M96" si="148">IFERROR(H96/C96*100,"-")</f>
        <v>100</v>
      </c>
      <c r="N96" s="6">
        <f t="shared" ref="N96" si="149">IFERROR(I96/D96*100,"-")</f>
        <v>100</v>
      </c>
      <c r="O96" s="6" t="str">
        <f t="shared" ref="O96" si="150">IFERROR(J96/E96*100,"-")</f>
        <v>-</v>
      </c>
      <c r="P96" s="6" t="str">
        <f t="shared" ref="P96" si="151">IFERROR(K96/F96*100,"-")</f>
        <v>-</v>
      </c>
      <c r="Q96" s="105" t="s">
        <v>732</v>
      </c>
    </row>
    <row r="97" spans="1:17" s="100" customFormat="1" ht="23.25" hidden="1" customHeight="1" outlineLevel="2" collapsed="1">
      <c r="A97" s="116"/>
      <c r="B97" s="95" t="s">
        <v>561</v>
      </c>
      <c r="C97" s="96">
        <f>SUM(D97:G97)</f>
        <v>1569.1</v>
      </c>
      <c r="D97" s="98">
        <f>D98+D99+D100</f>
        <v>1569.1</v>
      </c>
      <c r="E97" s="98">
        <f t="shared" ref="E97:F97" si="152">E98+E99+E100</f>
        <v>0</v>
      </c>
      <c r="F97" s="98">
        <f t="shared" si="152"/>
        <v>0</v>
      </c>
      <c r="G97" s="98">
        <f>SUM(G98:G104)</f>
        <v>0</v>
      </c>
      <c r="H97" s="96">
        <f t="shared" si="144"/>
        <v>868.3</v>
      </c>
      <c r="I97" s="98">
        <f>I98+I99+I100</f>
        <v>868.3</v>
      </c>
      <c r="J97" s="98">
        <f t="shared" ref="J97:K97" si="153">J98+J99+J100</f>
        <v>0</v>
      </c>
      <c r="K97" s="98">
        <f t="shared" si="153"/>
        <v>0</v>
      </c>
      <c r="L97" s="98">
        <f>SUM(L98:L104)</f>
        <v>0</v>
      </c>
      <c r="M97" s="98">
        <f t="shared" si="133"/>
        <v>55.337454591804217</v>
      </c>
      <c r="N97" s="98">
        <f t="shared" si="133"/>
        <v>55.337454591804217</v>
      </c>
      <c r="O97" s="98" t="str">
        <f t="shared" si="133"/>
        <v>-</v>
      </c>
      <c r="P97" s="98" t="str">
        <f t="shared" si="133"/>
        <v>-</v>
      </c>
      <c r="Q97" s="99"/>
    </row>
    <row r="98" spans="1:17" s="119" customFormat="1" ht="13.5" hidden="1" outlineLevel="3">
      <c r="A98" s="117"/>
      <c r="B98" s="102" t="s">
        <v>562</v>
      </c>
      <c r="C98" s="118">
        <f t="shared" si="142"/>
        <v>779.1</v>
      </c>
      <c r="D98" s="6">
        <v>779.1</v>
      </c>
      <c r="E98" s="6">
        <v>0</v>
      </c>
      <c r="F98" s="6">
        <v>0</v>
      </c>
      <c r="G98" s="6">
        <v>0</v>
      </c>
      <c r="H98" s="118">
        <f t="shared" si="144"/>
        <v>287.60000000000002</v>
      </c>
      <c r="I98" s="6">
        <v>287.60000000000002</v>
      </c>
      <c r="J98" s="6">
        <v>0</v>
      </c>
      <c r="K98" s="6">
        <v>0</v>
      </c>
      <c r="L98" s="6">
        <v>0</v>
      </c>
      <c r="M98" s="6">
        <f t="shared" si="133"/>
        <v>36.914388396868183</v>
      </c>
      <c r="N98" s="6">
        <f t="shared" si="133"/>
        <v>36.914388396868183</v>
      </c>
      <c r="O98" s="6" t="str">
        <f t="shared" si="133"/>
        <v>-</v>
      </c>
      <c r="P98" s="6" t="str">
        <f t="shared" si="133"/>
        <v>-</v>
      </c>
      <c r="Q98" s="105" t="s">
        <v>567</v>
      </c>
    </row>
    <row r="99" spans="1:17" s="119" customFormat="1" ht="63.75" hidden="1" outlineLevel="3">
      <c r="A99" s="117"/>
      <c r="B99" s="102" t="s">
        <v>563</v>
      </c>
      <c r="C99" s="118">
        <f t="shared" si="142"/>
        <v>350</v>
      </c>
      <c r="D99" s="6">
        <v>350</v>
      </c>
      <c r="E99" s="6">
        <v>0</v>
      </c>
      <c r="F99" s="6">
        <v>0</v>
      </c>
      <c r="G99" s="6">
        <v>0</v>
      </c>
      <c r="H99" s="118">
        <f t="shared" si="144"/>
        <v>311.5</v>
      </c>
      <c r="I99" s="6">
        <v>311.5</v>
      </c>
      <c r="J99" s="6">
        <v>0</v>
      </c>
      <c r="K99" s="6">
        <v>0</v>
      </c>
      <c r="L99" s="6">
        <v>0</v>
      </c>
      <c r="M99" s="6">
        <f t="shared" si="133"/>
        <v>89</v>
      </c>
      <c r="N99" s="6">
        <f t="shared" si="133"/>
        <v>89</v>
      </c>
      <c r="O99" s="6" t="str">
        <f t="shared" si="133"/>
        <v>-</v>
      </c>
      <c r="P99" s="6" t="str">
        <f t="shared" si="133"/>
        <v>-</v>
      </c>
      <c r="Q99" s="105" t="s">
        <v>733</v>
      </c>
    </row>
    <row r="100" spans="1:17" s="119" customFormat="1" ht="43.5" hidden="1" customHeight="1" outlineLevel="3">
      <c r="A100" s="117"/>
      <c r="B100" s="102" t="s">
        <v>631</v>
      </c>
      <c r="C100" s="118">
        <f t="shared" ref="C100" si="154">SUM(D100:G100)</f>
        <v>440</v>
      </c>
      <c r="D100" s="6">
        <v>440</v>
      </c>
      <c r="E100" s="6">
        <v>0</v>
      </c>
      <c r="F100" s="6">
        <v>0</v>
      </c>
      <c r="G100" s="6">
        <v>0</v>
      </c>
      <c r="H100" s="118">
        <f t="shared" ref="H100" si="155">SUM(I100:L100)</f>
        <v>269.2</v>
      </c>
      <c r="I100" s="6">
        <v>269.2</v>
      </c>
      <c r="J100" s="6">
        <v>0</v>
      </c>
      <c r="K100" s="6">
        <v>0</v>
      </c>
      <c r="L100" s="6">
        <v>0</v>
      </c>
      <c r="M100" s="6">
        <f t="shared" ref="M100" si="156">IFERROR(H100/C100*100,"-")</f>
        <v>61.18181818181818</v>
      </c>
      <c r="N100" s="6">
        <f t="shared" ref="N100" si="157">IFERROR(I100/D100*100,"-")</f>
        <v>61.18181818181818</v>
      </c>
      <c r="O100" s="6" t="str">
        <f t="shared" ref="O100" si="158">IFERROR(J100/E100*100,"-")</f>
        <v>-</v>
      </c>
      <c r="P100" s="6" t="str">
        <f t="shared" ref="P100" si="159">IFERROR(K100/F100*100,"-")</f>
        <v>-</v>
      </c>
      <c r="Q100" s="105" t="s">
        <v>734</v>
      </c>
    </row>
    <row r="101" spans="1:17" s="100" customFormat="1" ht="36.75" hidden="1" customHeight="1" outlineLevel="2">
      <c r="A101" s="116"/>
      <c r="B101" s="95" t="s">
        <v>49</v>
      </c>
      <c r="C101" s="96">
        <f t="shared" si="142"/>
        <v>175.5</v>
      </c>
      <c r="D101" s="98">
        <v>175.5</v>
      </c>
      <c r="E101" s="98">
        <v>0</v>
      </c>
      <c r="F101" s="98">
        <v>0</v>
      </c>
      <c r="G101" s="98">
        <v>0</v>
      </c>
      <c r="H101" s="96">
        <f t="shared" si="144"/>
        <v>73.099999999999994</v>
      </c>
      <c r="I101" s="98">
        <v>73.099999999999994</v>
      </c>
      <c r="J101" s="98">
        <v>0</v>
      </c>
      <c r="K101" s="98">
        <v>0</v>
      </c>
      <c r="L101" s="98">
        <v>0</v>
      </c>
      <c r="M101" s="98">
        <f t="shared" si="133"/>
        <v>41.652421652421651</v>
      </c>
      <c r="N101" s="98">
        <f t="shared" si="133"/>
        <v>41.652421652421651</v>
      </c>
      <c r="O101" s="98" t="str">
        <f t="shared" si="133"/>
        <v>-</v>
      </c>
      <c r="P101" s="98" t="str">
        <f t="shared" si="133"/>
        <v>-</v>
      </c>
      <c r="Q101" s="99" t="s">
        <v>567</v>
      </c>
    </row>
    <row r="102" spans="1:17" s="100" customFormat="1" ht="101.25" hidden="1" customHeight="1" outlineLevel="2">
      <c r="A102" s="116"/>
      <c r="B102" s="95" t="s">
        <v>564</v>
      </c>
      <c r="C102" s="96">
        <f t="shared" si="142"/>
        <v>867.3</v>
      </c>
      <c r="D102" s="98">
        <v>867.3</v>
      </c>
      <c r="E102" s="98">
        <v>0</v>
      </c>
      <c r="F102" s="98">
        <v>0</v>
      </c>
      <c r="G102" s="98">
        <v>0</v>
      </c>
      <c r="H102" s="96">
        <f t="shared" si="144"/>
        <v>412.1</v>
      </c>
      <c r="I102" s="98">
        <v>412.1</v>
      </c>
      <c r="J102" s="98">
        <v>0</v>
      </c>
      <c r="K102" s="98">
        <v>0</v>
      </c>
      <c r="L102" s="98">
        <v>0</v>
      </c>
      <c r="M102" s="98">
        <f t="shared" si="133"/>
        <v>47.515277297359624</v>
      </c>
      <c r="N102" s="98">
        <f t="shared" si="133"/>
        <v>47.515277297359624</v>
      </c>
      <c r="O102" s="98" t="str">
        <f t="shared" si="133"/>
        <v>-</v>
      </c>
      <c r="P102" s="98" t="str">
        <f t="shared" si="133"/>
        <v>-</v>
      </c>
      <c r="Q102" s="99" t="s">
        <v>567</v>
      </c>
    </row>
    <row r="103" spans="1:17" s="100" customFormat="1" ht="20.25" hidden="1" customHeight="1" outlineLevel="2">
      <c r="A103" s="116"/>
      <c r="B103" s="95" t="s">
        <v>565</v>
      </c>
      <c r="C103" s="96">
        <f t="shared" si="142"/>
        <v>310</v>
      </c>
      <c r="D103" s="98">
        <v>310</v>
      </c>
      <c r="E103" s="98">
        <v>0</v>
      </c>
      <c r="F103" s="98">
        <v>0</v>
      </c>
      <c r="G103" s="98">
        <v>0</v>
      </c>
      <c r="H103" s="96">
        <f t="shared" si="144"/>
        <v>100</v>
      </c>
      <c r="I103" s="98">
        <v>100</v>
      </c>
      <c r="J103" s="98">
        <v>0</v>
      </c>
      <c r="K103" s="98">
        <v>0</v>
      </c>
      <c r="L103" s="98">
        <v>0</v>
      </c>
      <c r="M103" s="98">
        <f t="shared" si="133"/>
        <v>32.258064516129032</v>
      </c>
      <c r="N103" s="98">
        <f t="shared" si="133"/>
        <v>32.258064516129032</v>
      </c>
      <c r="O103" s="98" t="str">
        <f t="shared" si="133"/>
        <v>-</v>
      </c>
      <c r="P103" s="98" t="str">
        <f t="shared" si="133"/>
        <v>-</v>
      </c>
      <c r="Q103" s="99"/>
    </row>
    <row r="104" spans="1:17" s="100" customFormat="1" ht="44.25" hidden="1" customHeight="1" outlineLevel="2">
      <c r="A104" s="116"/>
      <c r="B104" s="95" t="s">
        <v>566</v>
      </c>
      <c r="C104" s="96">
        <f t="shared" si="142"/>
        <v>450</v>
      </c>
      <c r="D104" s="98">
        <v>450</v>
      </c>
      <c r="E104" s="98">
        <v>0</v>
      </c>
      <c r="F104" s="98">
        <v>0</v>
      </c>
      <c r="G104" s="98">
        <v>0</v>
      </c>
      <c r="H104" s="96">
        <f t="shared" si="144"/>
        <v>152.9</v>
      </c>
      <c r="I104" s="98">
        <v>152.9</v>
      </c>
      <c r="J104" s="98">
        <v>0</v>
      </c>
      <c r="K104" s="98">
        <v>0</v>
      </c>
      <c r="L104" s="98">
        <v>0</v>
      </c>
      <c r="M104" s="98">
        <f t="shared" ref="M104" si="160">IFERROR(H104/C104*100,"-")</f>
        <v>33.977777777777781</v>
      </c>
      <c r="N104" s="98">
        <f t="shared" ref="N104" si="161">IFERROR(I104/D104*100,"-")</f>
        <v>33.977777777777781</v>
      </c>
      <c r="O104" s="98" t="str">
        <f t="shared" ref="O104" si="162">IFERROR(J104/E104*100,"-")</f>
        <v>-</v>
      </c>
      <c r="P104" s="98" t="str">
        <f t="shared" ref="P104" si="163">IFERROR(K104/F104*100,"-")</f>
        <v>-</v>
      </c>
      <c r="Q104" s="99" t="s">
        <v>567</v>
      </c>
    </row>
    <row r="105" spans="1:17" s="112" customFormat="1" ht="40.5" hidden="1" outlineLevel="1" collapsed="1">
      <c r="A105" s="107">
        <v>15</v>
      </c>
      <c r="B105" s="1" t="s">
        <v>90</v>
      </c>
      <c r="C105" s="108">
        <f t="shared" ref="C105:C115" si="164">SUM(D105:G105)</f>
        <v>45</v>
      </c>
      <c r="D105" s="108">
        <f>D106</f>
        <v>45</v>
      </c>
      <c r="E105" s="108">
        <f>E106</f>
        <v>0</v>
      </c>
      <c r="F105" s="108">
        <f>F106</f>
        <v>0</v>
      </c>
      <c r="G105" s="108">
        <f>G106</f>
        <v>0</v>
      </c>
      <c r="H105" s="108">
        <f>SUM(I105:L105)</f>
        <v>0</v>
      </c>
      <c r="I105" s="108">
        <f>I106</f>
        <v>0</v>
      </c>
      <c r="J105" s="108">
        <f>J106</f>
        <v>0</v>
      </c>
      <c r="K105" s="108">
        <f>K106</f>
        <v>0</v>
      </c>
      <c r="L105" s="108">
        <f>L106</f>
        <v>0</v>
      </c>
      <c r="M105" s="2">
        <f t="shared" si="133"/>
        <v>0</v>
      </c>
      <c r="N105" s="2">
        <f t="shared" si="133"/>
        <v>0</v>
      </c>
      <c r="O105" s="2" t="str">
        <f t="shared" si="133"/>
        <v>-</v>
      </c>
      <c r="P105" s="2" t="str">
        <f t="shared" si="133"/>
        <v>-</v>
      </c>
      <c r="Q105" s="111"/>
    </row>
    <row r="106" spans="1:17" s="100" customFormat="1" ht="27" hidden="1" outlineLevel="3">
      <c r="A106" s="116"/>
      <c r="B106" s="95" t="s">
        <v>568</v>
      </c>
      <c r="C106" s="96">
        <f t="shared" si="164"/>
        <v>45</v>
      </c>
      <c r="D106" s="98">
        <f>D107+D108</f>
        <v>45</v>
      </c>
      <c r="E106" s="98">
        <f>E107+E108</f>
        <v>0</v>
      </c>
      <c r="F106" s="98">
        <f>F107+F108</f>
        <v>0</v>
      </c>
      <c r="G106" s="98">
        <f>G107+G108</f>
        <v>0</v>
      </c>
      <c r="H106" s="96">
        <f>SUM(I106:L106)</f>
        <v>0</v>
      </c>
      <c r="I106" s="98">
        <f>I107+I108</f>
        <v>0</v>
      </c>
      <c r="J106" s="98">
        <f>J107+J108</f>
        <v>0</v>
      </c>
      <c r="K106" s="98">
        <f>K107+K108</f>
        <v>0</v>
      </c>
      <c r="L106" s="98">
        <f>L107+L108</f>
        <v>0</v>
      </c>
      <c r="M106" s="98">
        <f t="shared" si="133"/>
        <v>0</v>
      </c>
      <c r="N106" s="98">
        <f t="shared" si="133"/>
        <v>0</v>
      </c>
      <c r="O106" s="98" t="str">
        <f t="shared" si="133"/>
        <v>-</v>
      </c>
      <c r="P106" s="98" t="str">
        <f t="shared" si="133"/>
        <v>-</v>
      </c>
      <c r="Q106" s="99"/>
    </row>
    <row r="107" spans="1:17" s="119" customFormat="1" ht="40.5" hidden="1" outlineLevel="5">
      <c r="A107" s="149"/>
      <c r="B107" s="102" t="s">
        <v>79</v>
      </c>
      <c r="C107" s="118">
        <f t="shared" si="164"/>
        <v>24.3</v>
      </c>
      <c r="D107" s="6">
        <v>24.3</v>
      </c>
      <c r="E107" s="118">
        <v>0</v>
      </c>
      <c r="F107" s="118">
        <v>0</v>
      </c>
      <c r="G107" s="118">
        <v>0</v>
      </c>
      <c r="H107" s="118">
        <f>SUM(I107:L107)</f>
        <v>0</v>
      </c>
      <c r="I107" s="118">
        <v>0</v>
      </c>
      <c r="J107" s="118">
        <v>0</v>
      </c>
      <c r="K107" s="118">
        <v>0</v>
      </c>
      <c r="L107" s="118">
        <v>0</v>
      </c>
      <c r="M107" s="6">
        <f t="shared" si="133"/>
        <v>0</v>
      </c>
      <c r="N107" s="6">
        <f t="shared" si="133"/>
        <v>0</v>
      </c>
      <c r="O107" s="6" t="str">
        <f t="shared" si="133"/>
        <v>-</v>
      </c>
      <c r="P107" s="6" t="str">
        <f t="shared" si="133"/>
        <v>-</v>
      </c>
      <c r="Q107" s="105" t="s">
        <v>736</v>
      </c>
    </row>
    <row r="108" spans="1:17" s="119" customFormat="1" ht="63.75" hidden="1" outlineLevel="5">
      <c r="A108" s="150"/>
      <c r="B108" s="102" t="s">
        <v>91</v>
      </c>
      <c r="C108" s="118">
        <f t="shared" si="164"/>
        <v>20.7</v>
      </c>
      <c r="D108" s="6">
        <v>20.7</v>
      </c>
      <c r="E108" s="118">
        <v>0</v>
      </c>
      <c r="F108" s="118">
        <v>0</v>
      </c>
      <c r="G108" s="118">
        <v>0</v>
      </c>
      <c r="H108" s="118">
        <f>SUM(I108:L108)</f>
        <v>0</v>
      </c>
      <c r="I108" s="118">
        <v>0</v>
      </c>
      <c r="J108" s="118">
        <v>0</v>
      </c>
      <c r="K108" s="118">
        <v>0</v>
      </c>
      <c r="L108" s="118">
        <v>0</v>
      </c>
      <c r="M108" s="6">
        <f t="shared" si="133"/>
        <v>0</v>
      </c>
      <c r="N108" s="6">
        <f t="shared" si="133"/>
        <v>0</v>
      </c>
      <c r="O108" s="6" t="str">
        <f t="shared" si="133"/>
        <v>-</v>
      </c>
      <c r="P108" s="6" t="str">
        <f t="shared" si="133"/>
        <v>-</v>
      </c>
      <c r="Q108" s="105" t="s">
        <v>737</v>
      </c>
    </row>
    <row r="109" spans="1:17" s="119" customFormat="1" ht="27.75" customHeight="1">
      <c r="A109" s="150"/>
      <c r="B109" s="151" t="s">
        <v>92</v>
      </c>
      <c r="C109" s="152">
        <f t="shared" si="164"/>
        <v>8835</v>
      </c>
      <c r="D109" s="152">
        <f>D110+D115+D129</f>
        <v>8835</v>
      </c>
      <c r="E109" s="152">
        <f>E110+E115+E129</f>
        <v>0</v>
      </c>
      <c r="F109" s="152">
        <f>F110+F115+F129</f>
        <v>0</v>
      </c>
      <c r="G109" s="152">
        <f>G110+G115+G129</f>
        <v>0</v>
      </c>
      <c r="H109" s="152">
        <f t="shared" ref="H109:H119" si="165">SUM(I109:L109)</f>
        <v>1226.2</v>
      </c>
      <c r="I109" s="152">
        <f>I110+I115+I129</f>
        <v>1226.2</v>
      </c>
      <c r="J109" s="152">
        <f>J110+J115+J129</f>
        <v>0</v>
      </c>
      <c r="K109" s="152">
        <f>K110+K115+K129</f>
        <v>0</v>
      </c>
      <c r="L109" s="152">
        <f>L110+L115+L129</f>
        <v>0</v>
      </c>
      <c r="M109" s="153">
        <f t="shared" si="133"/>
        <v>13.878890775325411</v>
      </c>
      <c r="N109" s="153">
        <f t="shared" si="133"/>
        <v>13.878890775325411</v>
      </c>
      <c r="O109" s="153" t="str">
        <f t="shared" si="133"/>
        <v>-</v>
      </c>
      <c r="P109" s="153" t="str">
        <f t="shared" si="133"/>
        <v>-</v>
      </c>
      <c r="Q109" s="16"/>
    </row>
    <row r="110" spans="1:17" s="112" customFormat="1" ht="87" customHeight="1" outlineLevel="1" collapsed="1">
      <c r="A110" s="107">
        <v>16</v>
      </c>
      <c r="B110" s="339" t="s">
        <v>93</v>
      </c>
      <c r="C110" s="108">
        <f t="shared" si="164"/>
        <v>60</v>
      </c>
      <c r="D110" s="108">
        <f>SUM(D111:D112)</f>
        <v>60</v>
      </c>
      <c r="E110" s="108">
        <f>SUM(E111:E112)</f>
        <v>0</v>
      </c>
      <c r="F110" s="108">
        <f>SUM(F111:F112)</f>
        <v>0</v>
      </c>
      <c r="G110" s="108">
        <f>SUM(G111:G112)</f>
        <v>0</v>
      </c>
      <c r="H110" s="108">
        <f t="shared" si="165"/>
        <v>0</v>
      </c>
      <c r="I110" s="108">
        <f>SUM(I111:I112)</f>
        <v>0</v>
      </c>
      <c r="J110" s="108">
        <f>SUM(J111:J112)</f>
        <v>0</v>
      </c>
      <c r="K110" s="108">
        <f>SUM(K111:K112)</f>
        <v>0</v>
      </c>
      <c r="L110" s="108">
        <f>SUM(L111:L112)</f>
        <v>0</v>
      </c>
      <c r="M110" s="110">
        <f t="shared" si="133"/>
        <v>0</v>
      </c>
      <c r="N110" s="110">
        <f t="shared" si="133"/>
        <v>0</v>
      </c>
      <c r="O110" s="110" t="str">
        <f t="shared" si="133"/>
        <v>-</v>
      </c>
      <c r="P110" s="110" t="str">
        <f t="shared" si="133"/>
        <v>-</v>
      </c>
      <c r="Q110" s="111"/>
    </row>
    <row r="111" spans="1:17" s="100" customFormat="1" ht="38.25" hidden="1" outlineLevel="3">
      <c r="A111" s="340"/>
      <c r="B111" s="116" t="s">
        <v>554</v>
      </c>
      <c r="C111" s="96">
        <f t="shared" si="164"/>
        <v>20</v>
      </c>
      <c r="D111" s="98">
        <v>20</v>
      </c>
      <c r="E111" s="98">
        <v>0</v>
      </c>
      <c r="F111" s="98">
        <v>0</v>
      </c>
      <c r="G111" s="98">
        <v>0</v>
      </c>
      <c r="H111" s="96">
        <f t="shared" si="165"/>
        <v>0</v>
      </c>
      <c r="I111" s="98">
        <v>0</v>
      </c>
      <c r="J111" s="98">
        <v>0</v>
      </c>
      <c r="K111" s="98">
        <v>0</v>
      </c>
      <c r="L111" s="98">
        <v>0</v>
      </c>
      <c r="M111" s="98">
        <f t="shared" si="133"/>
        <v>0</v>
      </c>
      <c r="N111" s="98">
        <f t="shared" si="133"/>
        <v>0</v>
      </c>
      <c r="O111" s="98" t="str">
        <f t="shared" si="133"/>
        <v>-</v>
      </c>
      <c r="P111" s="98" t="str">
        <f t="shared" si="133"/>
        <v>-</v>
      </c>
      <c r="Q111" s="99" t="s">
        <v>869</v>
      </c>
    </row>
    <row r="112" spans="1:17" s="100" customFormat="1" ht="25.5" hidden="1" outlineLevel="3">
      <c r="A112" s="341"/>
      <c r="B112" s="116" t="s">
        <v>555</v>
      </c>
      <c r="C112" s="96">
        <f t="shared" si="164"/>
        <v>40</v>
      </c>
      <c r="D112" s="98">
        <f>SUM(D113:D114)</f>
        <v>40</v>
      </c>
      <c r="E112" s="98">
        <f t="shared" ref="E112:F112" si="166">SUM(E113:E114)</f>
        <v>0</v>
      </c>
      <c r="F112" s="98">
        <f t="shared" si="166"/>
        <v>0</v>
      </c>
      <c r="G112" s="98">
        <v>0</v>
      </c>
      <c r="H112" s="96">
        <f t="shared" si="165"/>
        <v>0</v>
      </c>
      <c r="I112" s="98">
        <f>SUM(I113:I114)</f>
        <v>0</v>
      </c>
      <c r="J112" s="98">
        <v>0</v>
      </c>
      <c r="K112" s="98">
        <v>0</v>
      </c>
      <c r="L112" s="98">
        <v>0</v>
      </c>
      <c r="M112" s="98">
        <f t="shared" ref="M112" si="167">IFERROR(H112/C112*100,"-")</f>
        <v>0</v>
      </c>
      <c r="N112" s="98">
        <f t="shared" ref="N112" si="168">IFERROR(I112/D112*100,"-")</f>
        <v>0</v>
      </c>
      <c r="O112" s="98" t="str">
        <f t="shared" ref="O112" si="169">IFERROR(J112/E112*100,"-")</f>
        <v>-</v>
      </c>
      <c r="P112" s="98" t="str">
        <f t="shared" ref="P112" si="170">IFERROR(K112/F112*100,"-")</f>
        <v>-</v>
      </c>
      <c r="Q112" s="99"/>
    </row>
    <row r="113" spans="1:17" s="106" customFormat="1" ht="40.5" hidden="1" outlineLevel="4">
      <c r="A113" s="101"/>
      <c r="B113" s="102" t="s">
        <v>670</v>
      </c>
      <c r="C113" s="103">
        <f t="shared" ref="C113:C114" si="171">SUM(D113:G113)</f>
        <v>5</v>
      </c>
      <c r="D113" s="104">
        <v>5</v>
      </c>
      <c r="E113" s="104">
        <v>0</v>
      </c>
      <c r="F113" s="104">
        <v>0</v>
      </c>
      <c r="G113" s="104">
        <v>0</v>
      </c>
      <c r="H113" s="103">
        <f t="shared" ref="H113:H114" si="172">SUM(I113:L113)</f>
        <v>0</v>
      </c>
      <c r="I113" s="104">
        <v>0</v>
      </c>
      <c r="J113" s="104">
        <v>0</v>
      </c>
      <c r="K113" s="104">
        <v>0</v>
      </c>
      <c r="L113" s="104">
        <v>0</v>
      </c>
      <c r="M113" s="6">
        <f t="shared" ref="M113:M114" si="173">IFERROR(H113/C113*100,"-")</f>
        <v>0</v>
      </c>
      <c r="N113" s="6">
        <f t="shared" ref="N113:N114" si="174">IFERROR(I113/D113*100,"-")</f>
        <v>0</v>
      </c>
      <c r="O113" s="6" t="str">
        <f t="shared" ref="O113:O114" si="175">IFERROR(J113/E113*100,"-")</f>
        <v>-</v>
      </c>
      <c r="P113" s="6" t="str">
        <f t="shared" ref="P113:P114" si="176">IFERROR(K113/F113*100,"-")</f>
        <v>-</v>
      </c>
      <c r="Q113" s="105" t="s">
        <v>672</v>
      </c>
    </row>
    <row r="114" spans="1:17" s="106" customFormat="1" ht="54" hidden="1" outlineLevel="4">
      <c r="A114" s="101"/>
      <c r="B114" s="102" t="s">
        <v>671</v>
      </c>
      <c r="C114" s="103">
        <f t="shared" si="171"/>
        <v>35</v>
      </c>
      <c r="D114" s="104">
        <v>35</v>
      </c>
      <c r="E114" s="104">
        <v>0</v>
      </c>
      <c r="F114" s="104">
        <v>0</v>
      </c>
      <c r="G114" s="104">
        <v>0</v>
      </c>
      <c r="H114" s="103">
        <f t="shared" si="172"/>
        <v>0</v>
      </c>
      <c r="I114" s="104">
        <v>0</v>
      </c>
      <c r="J114" s="104">
        <v>0</v>
      </c>
      <c r="K114" s="104">
        <v>0</v>
      </c>
      <c r="L114" s="104">
        <v>0</v>
      </c>
      <c r="M114" s="6">
        <f t="shared" si="173"/>
        <v>0</v>
      </c>
      <c r="N114" s="6">
        <f t="shared" si="174"/>
        <v>0</v>
      </c>
      <c r="O114" s="6" t="str">
        <f t="shared" si="175"/>
        <v>-</v>
      </c>
      <c r="P114" s="6" t="str">
        <f t="shared" si="176"/>
        <v>-</v>
      </c>
      <c r="Q114" s="105" t="s">
        <v>672</v>
      </c>
    </row>
    <row r="115" spans="1:17" s="112" customFormat="1" ht="72" customHeight="1" outlineLevel="1" collapsed="1">
      <c r="A115" s="107">
        <v>17</v>
      </c>
      <c r="B115" s="339" t="s">
        <v>94</v>
      </c>
      <c r="C115" s="108">
        <f t="shared" si="164"/>
        <v>8724</v>
      </c>
      <c r="D115" s="108">
        <f>D116+D118+D124+D126+D128</f>
        <v>8724</v>
      </c>
      <c r="E115" s="108">
        <f t="shared" ref="E115:F115" si="177">E116+E118+E124+E126+E128</f>
        <v>0</v>
      </c>
      <c r="F115" s="108">
        <f t="shared" si="177"/>
        <v>0</v>
      </c>
      <c r="G115" s="108">
        <f>SUM(G116:G118)</f>
        <v>0</v>
      </c>
      <c r="H115" s="108">
        <f>SUM(I115:L115)</f>
        <v>1218.2</v>
      </c>
      <c r="I115" s="108">
        <f>I116+I118+I124+I126+I128</f>
        <v>1218.2</v>
      </c>
      <c r="J115" s="108">
        <f t="shared" ref="J115:K115" si="178">J116+J118+J124+J126+J128</f>
        <v>0</v>
      </c>
      <c r="K115" s="108">
        <f t="shared" si="178"/>
        <v>0</v>
      </c>
      <c r="L115" s="108">
        <f>SUM(L116:L118)</f>
        <v>0</v>
      </c>
      <c r="M115" s="110">
        <f t="shared" si="133"/>
        <v>13.963778083447961</v>
      </c>
      <c r="N115" s="110">
        <f t="shared" si="133"/>
        <v>13.963778083447961</v>
      </c>
      <c r="O115" s="110" t="str">
        <f t="shared" si="133"/>
        <v>-</v>
      </c>
      <c r="P115" s="110" t="str">
        <f t="shared" si="133"/>
        <v>-</v>
      </c>
      <c r="Q115" s="111"/>
    </row>
    <row r="116" spans="1:17" s="100" customFormat="1" ht="38.25" hidden="1" outlineLevel="3" collapsed="1">
      <c r="A116" s="294"/>
      <c r="B116" s="99" t="s">
        <v>673</v>
      </c>
      <c r="C116" s="96">
        <f t="shared" ref="C116:C125" si="179">SUM(D116:G116)</f>
        <v>50</v>
      </c>
      <c r="D116" s="98">
        <f>D117</f>
        <v>50</v>
      </c>
      <c r="E116" s="98">
        <f t="shared" ref="E116:F116" si="180">E117</f>
        <v>0</v>
      </c>
      <c r="F116" s="98">
        <f t="shared" si="180"/>
        <v>0</v>
      </c>
      <c r="G116" s="98">
        <v>0</v>
      </c>
      <c r="H116" s="96">
        <f t="shared" si="165"/>
        <v>0</v>
      </c>
      <c r="I116" s="98">
        <f>I117</f>
        <v>0</v>
      </c>
      <c r="J116" s="98">
        <f t="shared" ref="J116:K116" si="181">J117</f>
        <v>0</v>
      </c>
      <c r="K116" s="98">
        <f t="shared" si="181"/>
        <v>0</v>
      </c>
      <c r="L116" s="98">
        <v>0</v>
      </c>
      <c r="M116" s="98">
        <f t="shared" si="133"/>
        <v>0</v>
      </c>
      <c r="N116" s="98">
        <f t="shared" si="133"/>
        <v>0</v>
      </c>
      <c r="O116" s="98" t="str">
        <f t="shared" si="133"/>
        <v>-</v>
      </c>
      <c r="P116" s="98" t="str">
        <f t="shared" si="133"/>
        <v>-</v>
      </c>
      <c r="Q116" s="392" t="s">
        <v>675</v>
      </c>
    </row>
    <row r="117" spans="1:17" s="119" customFormat="1" ht="38.25" hidden="1" outlineLevel="4">
      <c r="A117" s="150"/>
      <c r="B117" s="342" t="s">
        <v>674</v>
      </c>
      <c r="C117" s="103">
        <f t="shared" ref="C117" si="182">SUM(D117:G117)</f>
        <v>50</v>
      </c>
      <c r="D117" s="6">
        <v>50</v>
      </c>
      <c r="E117" s="6">
        <v>0</v>
      </c>
      <c r="F117" s="6">
        <v>0</v>
      </c>
      <c r="G117" s="6">
        <v>0</v>
      </c>
      <c r="H117" s="103">
        <f t="shared" ref="H117" si="183">SUM(I117:L117)</f>
        <v>0</v>
      </c>
      <c r="I117" s="6">
        <v>0</v>
      </c>
      <c r="J117" s="6">
        <v>0</v>
      </c>
      <c r="K117" s="6">
        <v>0</v>
      </c>
      <c r="L117" s="6">
        <v>0</v>
      </c>
      <c r="M117" s="6">
        <f t="shared" ref="M117" si="184">IFERROR(H117/C117*100,"-")</f>
        <v>0</v>
      </c>
      <c r="N117" s="6">
        <f t="shared" ref="N117" si="185">IFERROR(I117/D117*100,"-")</f>
        <v>0</v>
      </c>
      <c r="O117" s="6" t="str">
        <f t="shared" ref="O117" si="186">IFERROR(J117/E117*100,"-")</f>
        <v>-</v>
      </c>
      <c r="P117" s="6" t="str">
        <f t="shared" ref="P117" si="187">IFERROR(K117/F117*100,"-")</f>
        <v>-</v>
      </c>
      <c r="Q117" s="393"/>
    </row>
    <row r="118" spans="1:17" s="100" customFormat="1" ht="23.25" hidden="1" customHeight="1" outlineLevel="3" collapsed="1">
      <c r="A118" s="294"/>
      <c r="B118" s="99" t="s">
        <v>561</v>
      </c>
      <c r="C118" s="96">
        <f t="shared" si="179"/>
        <v>6989</v>
      </c>
      <c r="D118" s="98">
        <f>SUM(D119:D123)</f>
        <v>6989</v>
      </c>
      <c r="E118" s="98">
        <f t="shared" ref="E118:F118" si="188">SUM(E119:E123)</f>
        <v>0</v>
      </c>
      <c r="F118" s="98">
        <f t="shared" si="188"/>
        <v>0</v>
      </c>
      <c r="G118" s="98">
        <f>SUM(G119:G123)</f>
        <v>0</v>
      </c>
      <c r="H118" s="96">
        <f t="shared" si="165"/>
        <v>867.5</v>
      </c>
      <c r="I118" s="98">
        <f>SUM(I119:I123)</f>
        <v>867.5</v>
      </c>
      <c r="J118" s="98">
        <f t="shared" ref="J118:K118" si="189">SUM(J119:J123)</f>
        <v>0</v>
      </c>
      <c r="K118" s="98">
        <f t="shared" si="189"/>
        <v>0</v>
      </c>
      <c r="L118" s="98">
        <f>SUM(L119:L123)</f>
        <v>0</v>
      </c>
      <c r="M118" s="125">
        <f t="shared" ref="M118:P147" si="190">IFERROR(H118/C118*100,"-")</f>
        <v>12.412362283588497</v>
      </c>
      <c r="N118" s="125">
        <f t="shared" si="190"/>
        <v>12.412362283588497</v>
      </c>
      <c r="O118" s="125" t="str">
        <f t="shared" si="190"/>
        <v>-</v>
      </c>
      <c r="P118" s="125" t="str">
        <f t="shared" si="190"/>
        <v>-</v>
      </c>
      <c r="Q118" s="99"/>
    </row>
    <row r="119" spans="1:17" s="119" customFormat="1" ht="38.25" hidden="1" outlineLevel="4">
      <c r="A119" s="150"/>
      <c r="B119" s="342" t="s">
        <v>562</v>
      </c>
      <c r="C119" s="103">
        <f t="shared" si="179"/>
        <v>701</v>
      </c>
      <c r="D119" s="6">
        <v>701</v>
      </c>
      <c r="E119" s="6">
        <v>0</v>
      </c>
      <c r="F119" s="6">
        <v>0</v>
      </c>
      <c r="G119" s="6">
        <v>0</v>
      </c>
      <c r="H119" s="103">
        <f t="shared" si="165"/>
        <v>333.8</v>
      </c>
      <c r="I119" s="6">
        <v>333.8</v>
      </c>
      <c r="J119" s="6">
        <v>0</v>
      </c>
      <c r="K119" s="6">
        <v>0</v>
      </c>
      <c r="L119" s="6">
        <v>0</v>
      </c>
      <c r="M119" s="6">
        <f t="shared" si="190"/>
        <v>47.617689015691873</v>
      </c>
      <c r="N119" s="6">
        <f t="shared" si="190"/>
        <v>47.617689015691873</v>
      </c>
      <c r="O119" s="6" t="str">
        <f t="shared" si="190"/>
        <v>-</v>
      </c>
      <c r="P119" s="6" t="str">
        <f t="shared" si="190"/>
        <v>-</v>
      </c>
      <c r="Q119" s="105" t="s">
        <v>677</v>
      </c>
    </row>
    <row r="120" spans="1:17" s="119" customFormat="1" ht="15.75" hidden="1" customHeight="1" outlineLevel="4">
      <c r="A120" s="150"/>
      <c r="B120" s="342" t="s">
        <v>585</v>
      </c>
      <c r="C120" s="103">
        <f t="shared" si="179"/>
        <v>53</v>
      </c>
      <c r="D120" s="6">
        <v>53</v>
      </c>
      <c r="E120" s="6">
        <v>0</v>
      </c>
      <c r="F120" s="6">
        <v>0</v>
      </c>
      <c r="G120" s="6">
        <v>0</v>
      </c>
      <c r="H120" s="103">
        <f t="shared" ref="H120:H125" si="191">SUM(I120:L120)</f>
        <v>50</v>
      </c>
      <c r="I120" s="6">
        <v>50</v>
      </c>
      <c r="J120" s="6">
        <v>0</v>
      </c>
      <c r="K120" s="6">
        <v>0</v>
      </c>
      <c r="L120" s="6">
        <v>0</v>
      </c>
      <c r="M120" s="6">
        <f t="shared" si="190"/>
        <v>94.339622641509436</v>
      </c>
      <c r="N120" s="6">
        <f t="shared" si="190"/>
        <v>94.339622641509436</v>
      </c>
      <c r="O120" s="6" t="str">
        <f t="shared" si="190"/>
        <v>-</v>
      </c>
      <c r="P120" s="6" t="str">
        <f t="shared" si="190"/>
        <v>-</v>
      </c>
      <c r="Q120" s="105"/>
    </row>
    <row r="121" spans="1:17" s="119" customFormat="1" ht="18" hidden="1" customHeight="1" outlineLevel="4">
      <c r="A121" s="150"/>
      <c r="B121" s="342" t="s">
        <v>563</v>
      </c>
      <c r="C121" s="103">
        <f t="shared" si="179"/>
        <v>5250</v>
      </c>
      <c r="D121" s="6">
        <v>5250</v>
      </c>
      <c r="E121" s="6">
        <v>0</v>
      </c>
      <c r="F121" s="6">
        <v>0</v>
      </c>
      <c r="G121" s="6">
        <v>0</v>
      </c>
      <c r="H121" s="103">
        <f t="shared" si="191"/>
        <v>349.5</v>
      </c>
      <c r="I121" s="6">
        <v>349.5</v>
      </c>
      <c r="J121" s="6">
        <v>0</v>
      </c>
      <c r="K121" s="6">
        <v>0</v>
      </c>
      <c r="L121" s="6">
        <v>0</v>
      </c>
      <c r="M121" s="6">
        <f t="shared" si="190"/>
        <v>6.6571428571428575</v>
      </c>
      <c r="N121" s="6">
        <f t="shared" si="190"/>
        <v>6.6571428571428575</v>
      </c>
      <c r="O121" s="153" t="str">
        <f t="shared" si="190"/>
        <v>-</v>
      </c>
      <c r="P121" s="153" t="str">
        <f t="shared" si="190"/>
        <v>-</v>
      </c>
      <c r="Q121" s="105"/>
    </row>
    <row r="122" spans="1:17" s="119" customFormat="1" ht="25.5" hidden="1" outlineLevel="4">
      <c r="A122" s="150"/>
      <c r="B122" s="343" t="s">
        <v>676</v>
      </c>
      <c r="C122" s="103">
        <f t="shared" si="179"/>
        <v>150</v>
      </c>
      <c r="D122" s="6">
        <v>150</v>
      </c>
      <c r="E122" s="6">
        <v>0</v>
      </c>
      <c r="F122" s="6">
        <v>0</v>
      </c>
      <c r="G122" s="6">
        <v>0</v>
      </c>
      <c r="H122" s="103">
        <f t="shared" si="191"/>
        <v>0</v>
      </c>
      <c r="I122" s="6">
        <v>0</v>
      </c>
      <c r="J122" s="6">
        <v>0</v>
      </c>
      <c r="K122" s="6">
        <v>0</v>
      </c>
      <c r="L122" s="6">
        <v>0</v>
      </c>
      <c r="M122" s="6">
        <f t="shared" si="190"/>
        <v>0</v>
      </c>
      <c r="N122" s="6">
        <f t="shared" si="190"/>
        <v>0</v>
      </c>
      <c r="O122" s="6" t="str">
        <f t="shared" si="190"/>
        <v>-</v>
      </c>
      <c r="P122" s="6" t="str">
        <f t="shared" si="190"/>
        <v>-</v>
      </c>
      <c r="Q122" s="105" t="s">
        <v>678</v>
      </c>
    </row>
    <row r="123" spans="1:17" s="119" customFormat="1" ht="38.25" hidden="1" outlineLevel="4">
      <c r="A123" s="150"/>
      <c r="B123" s="344" t="s">
        <v>631</v>
      </c>
      <c r="C123" s="103">
        <f t="shared" si="179"/>
        <v>835</v>
      </c>
      <c r="D123" s="6">
        <v>835</v>
      </c>
      <c r="E123" s="6">
        <v>0</v>
      </c>
      <c r="F123" s="6">
        <v>0</v>
      </c>
      <c r="G123" s="6">
        <v>0</v>
      </c>
      <c r="H123" s="103">
        <f t="shared" si="191"/>
        <v>134.19999999999999</v>
      </c>
      <c r="I123" s="6">
        <v>134.19999999999999</v>
      </c>
      <c r="J123" s="6">
        <v>0</v>
      </c>
      <c r="K123" s="6">
        <v>0</v>
      </c>
      <c r="L123" s="6">
        <v>0</v>
      </c>
      <c r="M123" s="6">
        <f t="shared" si="190"/>
        <v>16.071856287425149</v>
      </c>
      <c r="N123" s="6">
        <f t="shared" si="190"/>
        <v>16.071856287425149</v>
      </c>
      <c r="O123" s="6" t="str">
        <f t="shared" si="190"/>
        <v>-</v>
      </c>
      <c r="P123" s="6" t="str">
        <f t="shared" si="190"/>
        <v>-</v>
      </c>
      <c r="Q123" s="105"/>
    </row>
    <row r="124" spans="1:17" s="100" customFormat="1" ht="25.5" hidden="1" outlineLevel="3" collapsed="1">
      <c r="A124" s="294"/>
      <c r="B124" s="99" t="s">
        <v>49</v>
      </c>
      <c r="C124" s="96">
        <f>SUM(D124:F124)</f>
        <v>452</v>
      </c>
      <c r="D124" s="98">
        <f>D125</f>
        <v>452</v>
      </c>
      <c r="E124" s="98">
        <f t="shared" ref="E124:F124" si="192">E125</f>
        <v>0</v>
      </c>
      <c r="F124" s="98">
        <f t="shared" si="192"/>
        <v>0</v>
      </c>
      <c r="G124" s="98" t="e">
        <f>SUM(G125:G131)</f>
        <v>#REF!</v>
      </c>
      <c r="H124" s="96">
        <f>SUM(I124:K124)</f>
        <v>138.4</v>
      </c>
      <c r="I124" s="98">
        <f>I125</f>
        <v>138.4</v>
      </c>
      <c r="J124" s="98">
        <f t="shared" ref="J124:K124" si="193">J125</f>
        <v>0</v>
      </c>
      <c r="K124" s="98">
        <f t="shared" si="193"/>
        <v>0</v>
      </c>
      <c r="L124" s="98" t="e">
        <f>SUM(L125:L131)</f>
        <v>#REF!</v>
      </c>
      <c r="M124" s="125">
        <f t="shared" ref="M124" si="194">IFERROR(H124/C124*100,"-")</f>
        <v>30.619469026548675</v>
      </c>
      <c r="N124" s="125">
        <f t="shared" ref="N124" si="195">IFERROR(I124/D124*100,"-")</f>
        <v>30.619469026548675</v>
      </c>
      <c r="O124" s="125" t="str">
        <f t="shared" ref="O124" si="196">IFERROR(J124/E124*100,"-")</f>
        <v>-</v>
      </c>
      <c r="P124" s="125" t="str">
        <f t="shared" ref="P124" si="197">IFERROR(K124/F124*100,"-")</f>
        <v>-</v>
      </c>
      <c r="Q124" s="99"/>
    </row>
    <row r="125" spans="1:17" s="119" customFormat="1" ht="38.25" hidden="1" outlineLevel="4">
      <c r="A125" s="150"/>
      <c r="B125" s="344" t="s">
        <v>117</v>
      </c>
      <c r="C125" s="103">
        <f t="shared" si="179"/>
        <v>452</v>
      </c>
      <c r="D125" s="6">
        <v>452</v>
      </c>
      <c r="E125" s="6"/>
      <c r="F125" s="6"/>
      <c r="G125" s="6"/>
      <c r="H125" s="103">
        <f t="shared" si="191"/>
        <v>138.4</v>
      </c>
      <c r="I125" s="6">
        <v>138.4</v>
      </c>
      <c r="J125" s="6"/>
      <c r="K125" s="6"/>
      <c r="L125" s="6"/>
      <c r="M125" s="6">
        <f t="shared" ref="M125:M126" si="198">IFERROR(H125/C125*100,"-")</f>
        <v>30.619469026548675</v>
      </c>
      <c r="N125" s="6">
        <f t="shared" ref="N125:N126" si="199">IFERROR(I125/D125*100,"-")</f>
        <v>30.619469026548675</v>
      </c>
      <c r="O125" s="6" t="str">
        <f t="shared" ref="O125:O126" si="200">IFERROR(J125/E125*100,"-")</f>
        <v>-</v>
      </c>
      <c r="P125" s="6" t="str">
        <f t="shared" ref="P125:P126" si="201">IFERROR(K125/F125*100,"-")</f>
        <v>-</v>
      </c>
      <c r="Q125" s="105"/>
    </row>
    <row r="126" spans="1:17" s="100" customFormat="1" ht="89.25" hidden="1" outlineLevel="3" collapsed="1">
      <c r="A126" s="294"/>
      <c r="B126" s="99" t="s">
        <v>564</v>
      </c>
      <c r="C126" s="96">
        <f>SUM(D126:F126)</f>
        <v>918</v>
      </c>
      <c r="D126" s="98">
        <f>D127</f>
        <v>918</v>
      </c>
      <c r="E126" s="98">
        <f t="shared" ref="E126:F126" si="202">E127</f>
        <v>0</v>
      </c>
      <c r="F126" s="98">
        <f t="shared" si="202"/>
        <v>0</v>
      </c>
      <c r="G126" s="98" t="e">
        <f>SUM(G127:G133)</f>
        <v>#REF!</v>
      </c>
      <c r="H126" s="96">
        <f>SUM(I126:K126)</f>
        <v>212.3</v>
      </c>
      <c r="I126" s="98">
        <f>I127</f>
        <v>212.3</v>
      </c>
      <c r="J126" s="98">
        <f t="shared" ref="J126:K126" si="203">J127</f>
        <v>0</v>
      </c>
      <c r="K126" s="98">
        <f t="shared" si="203"/>
        <v>0</v>
      </c>
      <c r="L126" s="98" t="e">
        <f>SUM(L127:L133)</f>
        <v>#REF!</v>
      </c>
      <c r="M126" s="125">
        <f t="shared" si="198"/>
        <v>23.126361655773422</v>
      </c>
      <c r="N126" s="125">
        <f t="shared" si="199"/>
        <v>23.126361655773422</v>
      </c>
      <c r="O126" s="125" t="str">
        <f t="shared" si="200"/>
        <v>-</v>
      </c>
      <c r="P126" s="125" t="str">
        <f t="shared" si="201"/>
        <v>-</v>
      </c>
      <c r="Q126" s="99" t="s">
        <v>678</v>
      </c>
    </row>
    <row r="127" spans="1:17" s="119" customFormat="1" ht="17.25" hidden="1" customHeight="1" outlineLevel="4">
      <c r="A127" s="150"/>
      <c r="B127" s="343" t="s">
        <v>679</v>
      </c>
      <c r="C127" s="103">
        <f>SUM(D127:G127)</f>
        <v>918</v>
      </c>
      <c r="D127" s="6">
        <v>918</v>
      </c>
      <c r="E127" s="6">
        <v>0</v>
      </c>
      <c r="F127" s="6">
        <v>0</v>
      </c>
      <c r="G127" s="6">
        <v>0</v>
      </c>
      <c r="H127" s="103">
        <f>SUM(I127:L127)</f>
        <v>212.3</v>
      </c>
      <c r="I127" s="6">
        <v>212.3</v>
      </c>
      <c r="J127" s="6">
        <v>0</v>
      </c>
      <c r="K127" s="6">
        <v>0</v>
      </c>
      <c r="L127" s="6">
        <v>0</v>
      </c>
      <c r="M127" s="6">
        <f t="shared" ref="M127:M128" si="204">IFERROR(H127/C127*100,"-")</f>
        <v>23.126361655773422</v>
      </c>
      <c r="N127" s="6">
        <f t="shared" ref="N127:N128" si="205">IFERROR(I127/D127*100,"-")</f>
        <v>23.126361655773422</v>
      </c>
      <c r="O127" s="6" t="str">
        <f t="shared" ref="O127:O128" si="206">IFERROR(J127/E127*100,"-")</f>
        <v>-</v>
      </c>
      <c r="P127" s="6" t="str">
        <f t="shared" ref="P127:P128" si="207">IFERROR(K127/F127*100,"-")</f>
        <v>-</v>
      </c>
      <c r="Q127" s="105"/>
    </row>
    <row r="128" spans="1:17" s="100" customFormat="1" ht="31.5" hidden="1" customHeight="1" outlineLevel="3" collapsed="1">
      <c r="A128" s="294"/>
      <c r="B128" s="99" t="s">
        <v>565</v>
      </c>
      <c r="C128" s="96">
        <f>SUM(D128:F128)</f>
        <v>315</v>
      </c>
      <c r="D128" s="98">
        <v>315</v>
      </c>
      <c r="E128" s="98">
        <f t="shared" ref="E128" si="208">E129</f>
        <v>0</v>
      </c>
      <c r="F128" s="98">
        <f t="shared" ref="F128" si="209">F129</f>
        <v>0</v>
      </c>
      <c r="G128" s="98" t="e">
        <f>SUM(G129:G135)</f>
        <v>#REF!</v>
      </c>
      <c r="H128" s="96">
        <f>SUM(I128:K128)</f>
        <v>0</v>
      </c>
      <c r="I128" s="98">
        <v>0</v>
      </c>
      <c r="J128" s="98">
        <f t="shared" ref="J128" si="210">J129</f>
        <v>0</v>
      </c>
      <c r="K128" s="98">
        <f t="shared" ref="K128" si="211">K129</f>
        <v>0</v>
      </c>
      <c r="L128" s="98" t="e">
        <f>SUM(L129:L135)</f>
        <v>#REF!</v>
      </c>
      <c r="M128" s="125">
        <f t="shared" si="204"/>
        <v>0</v>
      </c>
      <c r="N128" s="125">
        <f t="shared" si="205"/>
        <v>0</v>
      </c>
      <c r="O128" s="125" t="str">
        <f t="shared" si="206"/>
        <v>-</v>
      </c>
      <c r="P128" s="125" t="str">
        <f t="shared" si="207"/>
        <v>-</v>
      </c>
      <c r="Q128" s="99" t="s">
        <v>680</v>
      </c>
    </row>
    <row r="129" spans="1:17" s="112" customFormat="1" ht="25.5" outlineLevel="1" collapsed="1">
      <c r="A129" s="107">
        <v>18</v>
      </c>
      <c r="B129" s="339" t="s">
        <v>95</v>
      </c>
      <c r="C129" s="108">
        <f t="shared" ref="C129:C136" si="212">SUM(D129:G129)</f>
        <v>51</v>
      </c>
      <c r="D129" s="108">
        <f>D130</f>
        <v>51</v>
      </c>
      <c r="E129" s="108">
        <f>E130</f>
        <v>0</v>
      </c>
      <c r="F129" s="108">
        <f>F130</f>
        <v>0</v>
      </c>
      <c r="G129" s="108">
        <f>G130</f>
        <v>0</v>
      </c>
      <c r="H129" s="108">
        <f>SUM(I129:L129)</f>
        <v>8</v>
      </c>
      <c r="I129" s="108">
        <f>I130</f>
        <v>8</v>
      </c>
      <c r="J129" s="108">
        <f>J130</f>
        <v>0</v>
      </c>
      <c r="K129" s="108">
        <f>K130</f>
        <v>0</v>
      </c>
      <c r="L129" s="108">
        <f>L130</f>
        <v>0</v>
      </c>
      <c r="M129" s="110">
        <f t="shared" si="190"/>
        <v>15.686274509803921</v>
      </c>
      <c r="N129" s="110">
        <f t="shared" si="190"/>
        <v>15.686274509803921</v>
      </c>
      <c r="O129" s="110" t="str">
        <f t="shared" si="190"/>
        <v>-</v>
      </c>
      <c r="P129" s="110" t="str">
        <f t="shared" si="190"/>
        <v>-</v>
      </c>
      <c r="Q129" s="111"/>
    </row>
    <row r="130" spans="1:17" s="100" customFormat="1" ht="25.5" hidden="1" outlineLevel="2">
      <c r="A130" s="345"/>
      <c r="B130" s="116" t="s">
        <v>649</v>
      </c>
      <c r="C130" s="96">
        <f t="shared" si="212"/>
        <v>51</v>
      </c>
      <c r="D130" s="346">
        <f>D131+D132</f>
        <v>51</v>
      </c>
      <c r="E130" s="346">
        <f>E131+E132</f>
        <v>0</v>
      </c>
      <c r="F130" s="346">
        <f>F131+F132</f>
        <v>0</v>
      </c>
      <c r="G130" s="346">
        <f>G131+G132</f>
        <v>0</v>
      </c>
      <c r="H130" s="96">
        <f>SUM(I130:L130)</f>
        <v>8</v>
      </c>
      <c r="I130" s="346">
        <f>I131+I132</f>
        <v>8</v>
      </c>
      <c r="J130" s="346">
        <f>J131+J132</f>
        <v>0</v>
      </c>
      <c r="K130" s="346">
        <f>K131+K132</f>
        <v>0</v>
      </c>
      <c r="L130" s="346">
        <f>L131+L132</f>
        <v>0</v>
      </c>
      <c r="M130" s="98">
        <f t="shared" si="190"/>
        <v>15.686274509803921</v>
      </c>
      <c r="N130" s="98">
        <f t="shared" si="190"/>
        <v>15.686274509803921</v>
      </c>
      <c r="O130" s="98" t="str">
        <f t="shared" si="190"/>
        <v>-</v>
      </c>
      <c r="P130" s="98" t="str">
        <f t="shared" si="190"/>
        <v>-</v>
      </c>
      <c r="Q130" s="99"/>
    </row>
    <row r="131" spans="1:17" s="119" customFormat="1" ht="42.75" hidden="1" customHeight="1" outlineLevel="3">
      <c r="A131" s="347"/>
      <c r="B131" s="272" t="s">
        <v>79</v>
      </c>
      <c r="C131" s="118">
        <f t="shared" si="212"/>
        <v>25</v>
      </c>
      <c r="D131" s="348">
        <v>25</v>
      </c>
      <c r="E131" s="348">
        <v>0</v>
      </c>
      <c r="F131" s="348">
        <v>0</v>
      </c>
      <c r="G131" s="348">
        <v>0</v>
      </c>
      <c r="H131" s="118">
        <f>SUM(I131:L131)</f>
        <v>8</v>
      </c>
      <c r="I131" s="348">
        <v>8</v>
      </c>
      <c r="J131" s="348">
        <v>0</v>
      </c>
      <c r="K131" s="348">
        <v>0</v>
      </c>
      <c r="L131" s="348">
        <v>0</v>
      </c>
      <c r="M131" s="6">
        <f t="shared" si="190"/>
        <v>32</v>
      </c>
      <c r="N131" s="6">
        <f t="shared" si="190"/>
        <v>32</v>
      </c>
      <c r="O131" s="6" t="str">
        <f t="shared" si="190"/>
        <v>-</v>
      </c>
      <c r="P131" s="6" t="str">
        <f t="shared" si="190"/>
        <v>-</v>
      </c>
      <c r="Q131" s="105" t="s">
        <v>682</v>
      </c>
    </row>
    <row r="132" spans="1:17" s="119" customFormat="1" ht="38.25" hidden="1" outlineLevel="3">
      <c r="A132" s="333"/>
      <c r="B132" s="272" t="s">
        <v>35</v>
      </c>
      <c r="C132" s="118">
        <f t="shared" si="212"/>
        <v>26</v>
      </c>
      <c r="D132" s="348">
        <v>26</v>
      </c>
      <c r="E132" s="348">
        <v>0</v>
      </c>
      <c r="F132" s="348">
        <v>0</v>
      </c>
      <c r="G132" s="348">
        <v>0</v>
      </c>
      <c r="H132" s="118">
        <f>SUM(I132:L132)</f>
        <v>0</v>
      </c>
      <c r="I132" s="348">
        <v>0</v>
      </c>
      <c r="J132" s="348">
        <v>0</v>
      </c>
      <c r="K132" s="348">
        <v>0</v>
      </c>
      <c r="L132" s="348">
        <v>0</v>
      </c>
      <c r="M132" s="6">
        <f t="shared" si="190"/>
        <v>0</v>
      </c>
      <c r="N132" s="6">
        <f t="shared" si="190"/>
        <v>0</v>
      </c>
      <c r="O132" s="6" t="str">
        <f t="shared" si="190"/>
        <v>-</v>
      </c>
      <c r="P132" s="6" t="str">
        <f t="shared" si="190"/>
        <v>-</v>
      </c>
      <c r="Q132" s="272" t="s">
        <v>681</v>
      </c>
    </row>
    <row r="133" spans="1:17" s="119" customFormat="1" ht="27" customHeight="1" collapsed="1">
      <c r="A133" s="333"/>
      <c r="B133" s="151" t="s">
        <v>96</v>
      </c>
      <c r="C133" s="152">
        <f>SUM(D133:F133)</f>
        <v>101406.9</v>
      </c>
      <c r="D133" s="152">
        <f t="shared" ref="D133:L133" si="213">D134+D142</f>
        <v>28102.2</v>
      </c>
      <c r="E133" s="152">
        <f t="shared" si="213"/>
        <v>73304.7</v>
      </c>
      <c r="F133" s="152">
        <f t="shared" si="213"/>
        <v>0</v>
      </c>
      <c r="G133" s="152" t="e">
        <f t="shared" si="213"/>
        <v>#REF!</v>
      </c>
      <c r="H133" s="152">
        <f t="shared" si="213"/>
        <v>17300.900000000001</v>
      </c>
      <c r="I133" s="152">
        <f t="shared" si="213"/>
        <v>17300.900000000001</v>
      </c>
      <c r="J133" s="152">
        <f t="shared" si="213"/>
        <v>0</v>
      </c>
      <c r="K133" s="152">
        <f t="shared" si="213"/>
        <v>0</v>
      </c>
      <c r="L133" s="152" t="e">
        <f t="shared" si="213"/>
        <v>#REF!</v>
      </c>
      <c r="M133" s="153">
        <f t="shared" si="190"/>
        <v>17.060870611368657</v>
      </c>
      <c r="N133" s="153">
        <f t="shared" si="190"/>
        <v>61.56421917145277</v>
      </c>
      <c r="O133" s="153">
        <f t="shared" si="190"/>
        <v>0</v>
      </c>
      <c r="P133" s="153" t="str">
        <f t="shared" si="190"/>
        <v>-</v>
      </c>
      <c r="Q133" s="16"/>
    </row>
    <row r="134" spans="1:17" s="3" customFormat="1" ht="60" hidden="1" customHeight="1" outlineLevel="1" collapsed="1">
      <c r="A134" s="7">
        <v>19</v>
      </c>
      <c r="B134" s="1" t="s">
        <v>109</v>
      </c>
      <c r="C134" s="108">
        <f t="shared" si="212"/>
        <v>7275.2</v>
      </c>
      <c r="D134" s="108">
        <f>D135+D137</f>
        <v>7275.2</v>
      </c>
      <c r="E134" s="108">
        <f>E135</f>
        <v>0</v>
      </c>
      <c r="F134" s="108">
        <f>F135</f>
        <v>0</v>
      </c>
      <c r="G134" s="108">
        <f>G135</f>
        <v>0</v>
      </c>
      <c r="H134" s="108">
        <f>SUM(I134:L134)</f>
        <v>5172.5</v>
      </c>
      <c r="I134" s="108">
        <f>I135+I137</f>
        <v>5172.5</v>
      </c>
      <c r="J134" s="108">
        <f>J135+J137</f>
        <v>0</v>
      </c>
      <c r="K134" s="108">
        <f>K135+K137</f>
        <v>0</v>
      </c>
      <c r="L134" s="108">
        <f>L135+L137</f>
        <v>0</v>
      </c>
      <c r="M134" s="318">
        <f t="shared" si="190"/>
        <v>71.097701781394335</v>
      </c>
      <c r="N134" s="318">
        <f t="shared" si="190"/>
        <v>71.097701781394335</v>
      </c>
      <c r="O134" s="318" t="str">
        <f t="shared" si="190"/>
        <v>-</v>
      </c>
      <c r="P134" s="318" t="str">
        <f t="shared" si="190"/>
        <v>-</v>
      </c>
      <c r="Q134" s="135"/>
    </row>
    <row r="135" spans="1:17" s="305" customFormat="1" ht="139.5" hidden="1" customHeight="1" outlineLevel="2" collapsed="1">
      <c r="A135" s="301"/>
      <c r="B135" s="302" t="s">
        <v>110</v>
      </c>
      <c r="C135" s="303">
        <f t="shared" si="212"/>
        <v>7192.3</v>
      </c>
      <c r="D135" s="129">
        <f>D136</f>
        <v>7192.3</v>
      </c>
      <c r="E135" s="130">
        <f>SUM(E136:E141)</f>
        <v>0</v>
      </c>
      <c r="F135" s="130">
        <f>SUM(F136:F141)</f>
        <v>0</v>
      </c>
      <c r="G135" s="130">
        <f>SUM(G136:G141)</f>
        <v>0</v>
      </c>
      <c r="H135" s="303">
        <f t="shared" ref="H135:H144" si="214">SUM(I135:L135)</f>
        <v>5131.2</v>
      </c>
      <c r="I135" s="129">
        <f>I136</f>
        <v>5131.2</v>
      </c>
      <c r="J135" s="129">
        <f>SUM(J136:J141)</f>
        <v>0</v>
      </c>
      <c r="K135" s="129">
        <f>SUM(K136:K141)</f>
        <v>0</v>
      </c>
      <c r="L135" s="129">
        <f>SUM(L136:L141)</f>
        <v>0</v>
      </c>
      <c r="M135" s="304">
        <f t="shared" si="190"/>
        <v>71.342964003170053</v>
      </c>
      <c r="N135" s="304">
        <f t="shared" si="190"/>
        <v>71.342964003170053</v>
      </c>
      <c r="O135" s="304" t="str">
        <f t="shared" si="190"/>
        <v>-</v>
      </c>
      <c r="P135" s="304" t="str">
        <f t="shared" si="190"/>
        <v>-</v>
      </c>
      <c r="Q135" s="131"/>
    </row>
    <row r="136" spans="1:17" s="5" customFormat="1" ht="120" hidden="1" customHeight="1" outlineLevel="3">
      <c r="A136" s="306"/>
      <c r="B136" s="306" t="s">
        <v>598</v>
      </c>
      <c r="C136" s="307">
        <f t="shared" si="212"/>
        <v>7192.3</v>
      </c>
      <c r="D136" s="307">
        <v>7192.3</v>
      </c>
      <c r="E136" s="307">
        <v>0</v>
      </c>
      <c r="F136" s="307">
        <v>0</v>
      </c>
      <c r="G136" s="307">
        <v>0</v>
      </c>
      <c r="H136" s="308">
        <f t="shared" si="214"/>
        <v>5131.2</v>
      </c>
      <c r="I136" s="307">
        <v>5131.2</v>
      </c>
      <c r="J136" s="307">
        <v>0</v>
      </c>
      <c r="K136" s="307">
        <v>0</v>
      </c>
      <c r="L136" s="307">
        <v>0</v>
      </c>
      <c r="M136" s="309">
        <f t="shared" ref="M136" si="215">IFERROR(H136/C136*100,"-")</f>
        <v>71.342964003170053</v>
      </c>
      <c r="N136" s="309">
        <f t="shared" ref="N136" si="216">IFERROR(I136/D136*100,"-")</f>
        <v>71.342964003170053</v>
      </c>
      <c r="O136" s="309" t="str">
        <f t="shared" ref="O136" si="217">IFERROR(J136/E136*100,"-")</f>
        <v>-</v>
      </c>
      <c r="P136" s="309" t="str">
        <f t="shared" ref="P136" si="218">IFERROR(K136/F136*100,"-")</f>
        <v>-</v>
      </c>
      <c r="Q136" s="124"/>
    </row>
    <row r="137" spans="1:17" s="5" customFormat="1" ht="47.25" hidden="1" outlineLevel="2" collapsed="1">
      <c r="A137" s="149"/>
      <c r="B137" s="317" t="s">
        <v>111</v>
      </c>
      <c r="C137" s="118">
        <f>C138</f>
        <v>82.9</v>
      </c>
      <c r="D137" s="118">
        <f>D138</f>
        <v>82.9</v>
      </c>
      <c r="E137" s="118">
        <f t="shared" ref="E137:G137" si="219">E138</f>
        <v>0</v>
      </c>
      <c r="F137" s="118">
        <f t="shared" si="219"/>
        <v>0</v>
      </c>
      <c r="G137" s="118">
        <f t="shared" si="219"/>
        <v>0</v>
      </c>
      <c r="H137" s="118">
        <f t="shared" si="214"/>
        <v>41.3</v>
      </c>
      <c r="I137" s="118">
        <f>I138</f>
        <v>41.3</v>
      </c>
      <c r="J137" s="118">
        <f>J138</f>
        <v>0</v>
      </c>
      <c r="K137" s="118">
        <f>K138</f>
        <v>0</v>
      </c>
      <c r="L137" s="118">
        <f>L138</f>
        <v>0</v>
      </c>
      <c r="M137" s="315">
        <f t="shared" si="190"/>
        <v>49.819059107358257</v>
      </c>
      <c r="N137" s="315">
        <f t="shared" si="190"/>
        <v>49.819059107358257</v>
      </c>
      <c r="O137" s="315" t="str">
        <f t="shared" si="190"/>
        <v>-</v>
      </c>
      <c r="P137" s="315" t="str">
        <f t="shared" si="190"/>
        <v>-</v>
      </c>
      <c r="Q137" s="134"/>
    </row>
    <row r="138" spans="1:17" s="5" customFormat="1" ht="33" hidden="1" customHeight="1" outlineLevel="3">
      <c r="A138" s="310"/>
      <c r="B138" s="310" t="s">
        <v>568</v>
      </c>
      <c r="C138" s="311">
        <f t="shared" ref="C138:C146" si="220">SUM(D138:G138)</f>
        <v>82.9</v>
      </c>
      <c r="D138" s="311">
        <f>SUM(D139:D141)</f>
        <v>82.9</v>
      </c>
      <c r="E138" s="311">
        <f>SUM(E139:E141)</f>
        <v>0</v>
      </c>
      <c r="F138" s="311">
        <f>SUM(F139:F141)</f>
        <v>0</v>
      </c>
      <c r="G138" s="311">
        <f>SUM(G139:G141)</f>
        <v>0</v>
      </c>
      <c r="H138" s="312">
        <f>SUM(I138:L138)</f>
        <v>41.3</v>
      </c>
      <c r="I138" s="311">
        <f>SUM(I139:I141)</f>
        <v>41.3</v>
      </c>
      <c r="J138" s="311">
        <f>SUM(J139:J141)</f>
        <v>0</v>
      </c>
      <c r="K138" s="311">
        <f>SUM(K139:K141)</f>
        <v>0</v>
      </c>
      <c r="L138" s="311">
        <f>SUM(L139:L141)</f>
        <v>0</v>
      </c>
      <c r="M138" s="309">
        <f t="shared" si="190"/>
        <v>49.819059107358257</v>
      </c>
      <c r="N138" s="309">
        <f t="shared" si="190"/>
        <v>49.819059107358257</v>
      </c>
      <c r="O138" s="309" t="str">
        <f t="shared" si="190"/>
        <v>-</v>
      </c>
      <c r="P138" s="309" t="str">
        <f t="shared" si="190"/>
        <v>-</v>
      </c>
      <c r="Q138" s="124"/>
    </row>
    <row r="139" spans="1:17" s="5" customFormat="1" ht="135" hidden="1" customHeight="1" outlineLevel="4">
      <c r="A139" s="149"/>
      <c r="B139" s="313" t="s">
        <v>97</v>
      </c>
      <c r="C139" s="118">
        <f t="shared" si="220"/>
        <v>67.5</v>
      </c>
      <c r="D139" s="6">
        <v>67.5</v>
      </c>
      <c r="E139" s="6">
        <v>0</v>
      </c>
      <c r="F139" s="6">
        <v>0</v>
      </c>
      <c r="G139" s="6">
        <v>0</v>
      </c>
      <c r="H139" s="314">
        <f t="shared" si="214"/>
        <v>41.3</v>
      </c>
      <c r="I139" s="104">
        <v>41.3</v>
      </c>
      <c r="J139" s="6">
        <v>0</v>
      </c>
      <c r="K139" s="6">
        <v>0</v>
      </c>
      <c r="L139" s="6">
        <v>0</v>
      </c>
      <c r="M139" s="315">
        <f t="shared" si="190"/>
        <v>61.185185185185176</v>
      </c>
      <c r="N139" s="315">
        <f t="shared" si="190"/>
        <v>61.185185185185176</v>
      </c>
      <c r="O139" s="315" t="str">
        <f t="shared" si="190"/>
        <v>-</v>
      </c>
      <c r="P139" s="315" t="str">
        <f t="shared" si="190"/>
        <v>-</v>
      </c>
      <c r="Q139" s="134" t="s">
        <v>865</v>
      </c>
    </row>
    <row r="140" spans="1:17" s="5" customFormat="1" ht="54.75" hidden="1" customHeight="1" outlineLevel="4">
      <c r="A140" s="149"/>
      <c r="B140" s="313" t="s">
        <v>98</v>
      </c>
      <c r="C140" s="118">
        <f t="shared" si="220"/>
        <v>6</v>
      </c>
      <c r="D140" s="6">
        <v>6</v>
      </c>
      <c r="E140" s="6">
        <v>0</v>
      </c>
      <c r="F140" s="6">
        <v>0</v>
      </c>
      <c r="G140" s="6">
        <v>0</v>
      </c>
      <c r="H140" s="316">
        <f t="shared" si="214"/>
        <v>0</v>
      </c>
      <c r="I140" s="104">
        <v>0</v>
      </c>
      <c r="J140" s="6">
        <v>0</v>
      </c>
      <c r="K140" s="6">
        <v>0</v>
      </c>
      <c r="L140" s="6">
        <v>0</v>
      </c>
      <c r="M140" s="315">
        <f t="shared" si="190"/>
        <v>0</v>
      </c>
      <c r="N140" s="315">
        <f t="shared" si="190"/>
        <v>0</v>
      </c>
      <c r="O140" s="315" t="str">
        <f t="shared" si="190"/>
        <v>-</v>
      </c>
      <c r="P140" s="315" t="str">
        <f t="shared" si="190"/>
        <v>-</v>
      </c>
      <c r="Q140" s="134" t="s">
        <v>599</v>
      </c>
    </row>
    <row r="141" spans="1:17" s="5" customFormat="1" ht="69.75" hidden="1" customHeight="1" outlineLevel="4">
      <c r="A141" s="149"/>
      <c r="B141" s="299" t="s">
        <v>99</v>
      </c>
      <c r="C141" s="118">
        <f t="shared" si="220"/>
        <v>9.4</v>
      </c>
      <c r="D141" s="6">
        <v>9.4</v>
      </c>
      <c r="E141" s="6">
        <v>0</v>
      </c>
      <c r="F141" s="6">
        <v>0</v>
      </c>
      <c r="G141" s="6">
        <v>0</v>
      </c>
      <c r="H141" s="316">
        <f t="shared" si="214"/>
        <v>0</v>
      </c>
      <c r="I141" s="6">
        <v>0</v>
      </c>
      <c r="J141" s="6">
        <v>0</v>
      </c>
      <c r="K141" s="6">
        <v>0</v>
      </c>
      <c r="L141" s="6">
        <v>0</v>
      </c>
      <c r="M141" s="315">
        <f t="shared" si="190"/>
        <v>0</v>
      </c>
      <c r="N141" s="315">
        <f t="shared" si="190"/>
        <v>0</v>
      </c>
      <c r="O141" s="315" t="str">
        <f t="shared" si="190"/>
        <v>-</v>
      </c>
      <c r="P141" s="315" t="str">
        <f t="shared" si="190"/>
        <v>-</v>
      </c>
      <c r="Q141" s="134" t="s">
        <v>600</v>
      </c>
    </row>
    <row r="142" spans="1:17" s="3" customFormat="1" ht="60.75" hidden="1" customHeight="1" outlineLevel="1" collapsed="1">
      <c r="A142" s="7">
        <v>20</v>
      </c>
      <c r="B142" s="1" t="s">
        <v>112</v>
      </c>
      <c r="C142" s="108">
        <f>SUM(D142:F142)</f>
        <v>94131.7</v>
      </c>
      <c r="D142" s="108">
        <f>D143+D147</f>
        <v>20827</v>
      </c>
      <c r="E142" s="108">
        <f>E143+E147</f>
        <v>73304.7</v>
      </c>
      <c r="F142" s="108">
        <f>F143</f>
        <v>0</v>
      </c>
      <c r="G142" s="108" t="e">
        <f>G143</f>
        <v>#REF!</v>
      </c>
      <c r="H142" s="108">
        <f>SUM(I142:K142)</f>
        <v>12128.4</v>
      </c>
      <c r="I142" s="108">
        <f>I143+I147</f>
        <v>12128.4</v>
      </c>
      <c r="J142" s="108">
        <f>J143+J147</f>
        <v>0</v>
      </c>
      <c r="K142" s="108">
        <f>K143+K147</f>
        <v>0</v>
      </c>
      <c r="L142" s="108" t="e">
        <f>L143+L147</f>
        <v>#REF!</v>
      </c>
      <c r="M142" s="318">
        <f t="shared" si="190"/>
        <v>12.884501182917127</v>
      </c>
      <c r="N142" s="318">
        <f t="shared" si="190"/>
        <v>58.234023143035486</v>
      </c>
      <c r="O142" s="318">
        <f t="shared" si="190"/>
        <v>0</v>
      </c>
      <c r="P142" s="318" t="str">
        <f t="shared" si="190"/>
        <v>-</v>
      </c>
      <c r="Q142" s="135"/>
    </row>
    <row r="143" spans="1:17" s="330" customFormat="1" ht="72.75" hidden="1" customHeight="1" outlineLevel="2" collapsed="1">
      <c r="A143" s="325"/>
      <c r="B143" s="326" t="s">
        <v>113</v>
      </c>
      <c r="C143" s="327">
        <f>SUM(D143:F143)</f>
        <v>16968.900000000001</v>
      </c>
      <c r="D143" s="327">
        <f>D144</f>
        <v>16968.900000000001</v>
      </c>
      <c r="E143" s="327">
        <f>E144</f>
        <v>0</v>
      </c>
      <c r="F143" s="327">
        <f>F144+F147</f>
        <v>0</v>
      </c>
      <c r="G143" s="327" t="e">
        <f>G144+G147</f>
        <v>#REF!</v>
      </c>
      <c r="H143" s="327">
        <f t="shared" si="214"/>
        <v>12128.4</v>
      </c>
      <c r="I143" s="327">
        <f>I144</f>
        <v>12128.4</v>
      </c>
      <c r="J143" s="327">
        <f>J144</f>
        <v>0</v>
      </c>
      <c r="K143" s="327">
        <f>K144</f>
        <v>0</v>
      </c>
      <c r="L143" s="327">
        <f>L144</f>
        <v>0</v>
      </c>
      <c r="M143" s="328">
        <f t="shared" si="190"/>
        <v>71.474285310185095</v>
      </c>
      <c r="N143" s="328">
        <f t="shared" si="190"/>
        <v>71.474285310185095</v>
      </c>
      <c r="O143" s="328" t="str">
        <f t="shared" si="190"/>
        <v>-</v>
      </c>
      <c r="P143" s="328" t="str">
        <f t="shared" si="190"/>
        <v>-</v>
      </c>
      <c r="Q143" s="329"/>
    </row>
    <row r="144" spans="1:17" s="5" customFormat="1" ht="75" hidden="1" customHeight="1" outlineLevel="3" collapsed="1">
      <c r="A144" s="136"/>
      <c r="B144" s="297" t="s">
        <v>471</v>
      </c>
      <c r="C144" s="96">
        <f t="shared" si="220"/>
        <v>16968.900000000001</v>
      </c>
      <c r="D144" s="96">
        <f>SUM(D145:D146)</f>
        <v>16968.900000000001</v>
      </c>
      <c r="E144" s="96">
        <f>SUM(E145:E146)</f>
        <v>0</v>
      </c>
      <c r="F144" s="96">
        <f>SUM(F145:F146)</f>
        <v>0</v>
      </c>
      <c r="G144" s="96">
        <f>SUM(G145:G146)</f>
        <v>0</v>
      </c>
      <c r="H144" s="96">
        <f t="shared" si="214"/>
        <v>12128.4</v>
      </c>
      <c r="I144" s="98">
        <f>SUM(I145:I146)</f>
        <v>12128.4</v>
      </c>
      <c r="J144" s="98">
        <f>SUM(J145:J146)</f>
        <v>0</v>
      </c>
      <c r="K144" s="98">
        <f>SUM(K145:K146)</f>
        <v>0</v>
      </c>
      <c r="L144" s="98">
        <f>SUM(L145:L146)</f>
        <v>0</v>
      </c>
      <c r="M144" s="322">
        <f t="shared" si="190"/>
        <v>71.474285310185095</v>
      </c>
      <c r="N144" s="322">
        <f t="shared" si="190"/>
        <v>71.474285310185095</v>
      </c>
      <c r="O144" s="322" t="str">
        <f t="shared" si="190"/>
        <v>-</v>
      </c>
      <c r="P144" s="322" t="str">
        <f t="shared" si="190"/>
        <v>-</v>
      </c>
      <c r="Q144" s="124"/>
    </row>
    <row r="145" spans="1:17" s="5" customFormat="1" ht="75" hidden="1" customHeight="1" outlineLevel="4">
      <c r="A145" s="261"/>
      <c r="B145" s="299" t="s">
        <v>472</v>
      </c>
      <c r="C145" s="118">
        <f t="shared" si="220"/>
        <v>1232.8</v>
      </c>
      <c r="D145" s="118">
        <v>1232.8</v>
      </c>
      <c r="E145" s="118">
        <v>0</v>
      </c>
      <c r="F145" s="118">
        <v>0</v>
      </c>
      <c r="G145" s="118">
        <v>0</v>
      </c>
      <c r="H145" s="118">
        <f t="shared" ref="H145:H146" si="221">SUM(I145:L145)</f>
        <v>305</v>
      </c>
      <c r="I145" s="118">
        <v>305</v>
      </c>
      <c r="J145" s="118">
        <v>0</v>
      </c>
      <c r="K145" s="118">
        <v>0</v>
      </c>
      <c r="L145" s="118">
        <v>0</v>
      </c>
      <c r="M145" s="323">
        <f t="shared" si="190"/>
        <v>24.740428293316029</v>
      </c>
      <c r="N145" s="323">
        <f t="shared" si="190"/>
        <v>24.740428293316029</v>
      </c>
      <c r="O145" s="304" t="str">
        <f t="shared" si="190"/>
        <v>-</v>
      </c>
      <c r="P145" s="304" t="str">
        <f t="shared" si="190"/>
        <v>-</v>
      </c>
      <c r="Q145" s="134" t="s">
        <v>474</v>
      </c>
    </row>
    <row r="146" spans="1:17" s="5" customFormat="1" ht="60" hidden="1" customHeight="1" outlineLevel="4">
      <c r="A146" s="261"/>
      <c r="B146" s="299" t="s">
        <v>473</v>
      </c>
      <c r="C146" s="118">
        <f t="shared" si="220"/>
        <v>15736.1</v>
      </c>
      <c r="D146" s="118">
        <v>15736.1</v>
      </c>
      <c r="E146" s="118">
        <v>0</v>
      </c>
      <c r="F146" s="118">
        <v>0</v>
      </c>
      <c r="G146" s="118">
        <v>0</v>
      </c>
      <c r="H146" s="118">
        <f t="shared" si="221"/>
        <v>11823.4</v>
      </c>
      <c r="I146" s="118">
        <v>11823.4</v>
      </c>
      <c r="J146" s="118">
        <v>0</v>
      </c>
      <c r="K146" s="118">
        <v>0</v>
      </c>
      <c r="L146" s="118">
        <v>0</v>
      </c>
      <c r="M146" s="323">
        <f t="shared" si="190"/>
        <v>75.135516424018661</v>
      </c>
      <c r="N146" s="323">
        <f t="shared" si="190"/>
        <v>75.135516424018661</v>
      </c>
      <c r="O146" s="304" t="str">
        <f t="shared" si="190"/>
        <v>-</v>
      </c>
      <c r="P146" s="304" t="str">
        <f t="shared" si="190"/>
        <v>-</v>
      </c>
      <c r="Q146" s="324"/>
    </row>
    <row r="147" spans="1:17" s="158" customFormat="1" ht="57" hidden="1" customHeight="1" outlineLevel="2" collapsed="1">
      <c r="A147" s="176"/>
      <c r="B147" s="331" t="s">
        <v>114</v>
      </c>
      <c r="C147" s="332">
        <f>C148</f>
        <v>77162.8</v>
      </c>
      <c r="D147" s="332">
        <f t="shared" ref="D147:K147" si="222">D148</f>
        <v>3858.1</v>
      </c>
      <c r="E147" s="332">
        <f t="shared" si="222"/>
        <v>73304.7</v>
      </c>
      <c r="F147" s="332">
        <f t="shared" si="222"/>
        <v>0</v>
      </c>
      <c r="G147" s="332" t="e">
        <f t="shared" si="222"/>
        <v>#REF!</v>
      </c>
      <c r="H147" s="332">
        <f t="shared" si="222"/>
        <v>0</v>
      </c>
      <c r="I147" s="332">
        <f t="shared" si="222"/>
        <v>0</v>
      </c>
      <c r="J147" s="332">
        <f t="shared" si="222"/>
        <v>0</v>
      </c>
      <c r="K147" s="332">
        <f t="shared" si="222"/>
        <v>0</v>
      </c>
      <c r="L147" s="153" t="e">
        <f>L148+#REF!</f>
        <v>#REF!</v>
      </c>
      <c r="M147" s="323">
        <f t="shared" si="190"/>
        <v>0</v>
      </c>
      <c r="N147" s="323">
        <f t="shared" si="190"/>
        <v>0</v>
      </c>
      <c r="O147" s="304">
        <f t="shared" si="190"/>
        <v>0</v>
      </c>
      <c r="P147" s="304" t="str">
        <f t="shared" si="190"/>
        <v>-</v>
      </c>
      <c r="Q147" s="134"/>
    </row>
    <row r="148" spans="1:17" s="126" customFormat="1" ht="60" hidden="1" customHeight="1" outlineLevel="3">
      <c r="A148" s="136"/>
      <c r="B148" s="297" t="s">
        <v>476</v>
      </c>
      <c r="C148" s="96">
        <f>SUM(D148:F148)</f>
        <v>77162.8</v>
      </c>
      <c r="D148" s="96">
        <v>3858.1</v>
      </c>
      <c r="E148" s="96">
        <v>73304.7</v>
      </c>
      <c r="F148" s="96">
        <v>0</v>
      </c>
      <c r="G148" s="96" t="e">
        <f>#REF!</f>
        <v>#REF!</v>
      </c>
      <c r="H148" s="96">
        <f>SUM(I148:K148)</f>
        <v>0</v>
      </c>
      <c r="I148" s="98">
        <v>0</v>
      </c>
      <c r="J148" s="98">
        <v>0</v>
      </c>
      <c r="K148" s="98">
        <v>0</v>
      </c>
      <c r="L148" s="98" t="e">
        <f>#REF!</f>
        <v>#REF!</v>
      </c>
      <c r="M148" s="322">
        <f t="shared" ref="M148" si="223">IFERROR(H148/C148*100,"-")</f>
        <v>0</v>
      </c>
      <c r="N148" s="322">
        <f t="shared" ref="N148" si="224">IFERROR(I148/D148*100,"-")</f>
        <v>0</v>
      </c>
      <c r="O148" s="322">
        <f t="shared" ref="O148" si="225">IFERROR(J148/E148*100,"-")</f>
        <v>0</v>
      </c>
      <c r="P148" s="322" t="str">
        <f t="shared" ref="P148" si="226">IFERROR(K148/F148*100,"-")</f>
        <v>-</v>
      </c>
      <c r="Q148" s="124" t="s">
        <v>475</v>
      </c>
    </row>
    <row r="149" spans="1:17">
      <c r="A149" s="19"/>
    </row>
    <row r="150" spans="1:17">
      <c r="A150" s="19"/>
    </row>
    <row r="152" spans="1:17" s="5" customFormat="1" ht="29.25" customHeight="1">
      <c r="A152" s="391" t="s">
        <v>286</v>
      </c>
      <c r="B152" s="391"/>
      <c r="C152" s="391"/>
      <c r="D152" s="391"/>
      <c r="E152" s="293"/>
      <c r="F152" s="293"/>
      <c r="G152" s="293"/>
      <c r="H152" s="293"/>
      <c r="I152" s="293"/>
      <c r="J152" s="293"/>
      <c r="K152" s="293"/>
      <c r="L152" s="293"/>
      <c r="M152" s="391" t="s">
        <v>285</v>
      </c>
      <c r="N152" s="391"/>
      <c r="O152" s="293"/>
      <c r="P152" s="293"/>
      <c r="Q152" s="293"/>
    </row>
    <row r="153" spans="1:17" ht="15" customHeight="1">
      <c r="A153" s="75"/>
      <c r="B153" s="75"/>
    </row>
    <row r="154" spans="1:17" ht="13.5" customHeight="1">
      <c r="A154" s="75"/>
      <c r="B154" s="75"/>
    </row>
    <row r="155" spans="1:17" hidden="1"/>
    <row r="156" spans="1:17" ht="8.25" customHeight="1"/>
    <row r="157" spans="1:17" s="5" customFormat="1">
      <c r="A157" s="8" t="s">
        <v>287</v>
      </c>
      <c r="Q157" s="23"/>
    </row>
  </sheetData>
  <mergeCells count="19">
    <mergeCell ref="Q116:Q117"/>
    <mergeCell ref="A1:Q1"/>
    <mergeCell ref="A2:Q2"/>
    <mergeCell ref="A4:A6"/>
    <mergeCell ref="B4:B6"/>
    <mergeCell ref="C4:F4"/>
    <mergeCell ref="G4:G6"/>
    <mergeCell ref="H4:K4"/>
    <mergeCell ref="L4:L6"/>
    <mergeCell ref="M4:P4"/>
    <mergeCell ref="Q4:Q6"/>
    <mergeCell ref="C5:C6"/>
    <mergeCell ref="D5:F5"/>
    <mergeCell ref="H5:H6"/>
    <mergeCell ref="I5:K5"/>
    <mergeCell ref="M5:M6"/>
    <mergeCell ref="N5:P5"/>
    <mergeCell ref="A152:D152"/>
    <mergeCell ref="M152:N152"/>
  </mergeCells>
  <pageMargins left="0.11811023622047245" right="0.11811023622047245" top="0.59055118110236227" bottom="0.19685039370078741" header="0.31496062992125984" footer="0.31496062992125984"/>
  <pageSetup paperSize="9" scale="62" fitToHeight="14" orientation="landscape" r:id="rId1"/>
  <headerFooter differentFirst="1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U140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20" sqref="A120:XFD122"/>
    </sheetView>
  </sheetViews>
  <sheetFormatPr defaultRowHeight="15" outlineLevelRow="3"/>
  <cols>
    <col min="1" max="1" width="4.42578125" style="11" customWidth="1"/>
    <col min="2" max="2" width="53" style="11" customWidth="1"/>
    <col min="3" max="3" width="10.5703125" style="11" customWidth="1"/>
    <col min="4" max="4" width="11" style="11" customWidth="1"/>
    <col min="5" max="5" width="13.85546875" style="11" customWidth="1"/>
    <col min="6" max="6" width="10.7109375" style="11" customWidth="1"/>
    <col min="7" max="7" width="11.5703125" style="11" customWidth="1"/>
    <col min="8" max="8" width="23.140625" style="11" customWidth="1"/>
    <col min="9" max="16384" width="9.140625" style="11"/>
  </cols>
  <sheetData>
    <row r="1" spans="1:21" s="9" customFormat="1" ht="18.75">
      <c r="A1" s="388" t="s">
        <v>124</v>
      </c>
      <c r="B1" s="388"/>
      <c r="C1" s="388"/>
      <c r="D1" s="388"/>
      <c r="E1" s="388"/>
      <c r="F1" s="388"/>
      <c r="G1" s="388"/>
      <c r="H1" s="38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s="9" customFormat="1" ht="51.75" customHeight="1">
      <c r="A2" s="389" t="s">
        <v>711</v>
      </c>
      <c r="B2" s="389"/>
      <c r="C2" s="389"/>
      <c r="D2" s="389"/>
      <c r="E2" s="389"/>
      <c r="F2" s="389"/>
      <c r="G2" s="389"/>
      <c r="H2" s="389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4" spans="1:21" s="9" customFormat="1" ht="18.75" customHeight="1">
      <c r="A4" s="359" t="s">
        <v>0</v>
      </c>
      <c r="B4" s="359" t="s">
        <v>125</v>
      </c>
      <c r="C4" s="359" t="s">
        <v>126</v>
      </c>
      <c r="D4" s="359" t="s">
        <v>127</v>
      </c>
      <c r="E4" s="359" t="s">
        <v>128</v>
      </c>
      <c r="F4" s="380" t="s">
        <v>129</v>
      </c>
      <c r="G4" s="380" t="s">
        <v>153</v>
      </c>
      <c r="H4" s="390" t="s">
        <v>130</v>
      </c>
    </row>
    <row r="5" spans="1:21" s="9" customFormat="1" ht="67.5" customHeight="1">
      <c r="A5" s="359"/>
      <c r="B5" s="359"/>
      <c r="C5" s="359"/>
      <c r="D5" s="359"/>
      <c r="E5" s="359"/>
      <c r="F5" s="381"/>
      <c r="G5" s="381"/>
      <c r="H5" s="390"/>
    </row>
    <row r="6" spans="1:21" s="9" customFormat="1" ht="17.25" customHeight="1" collapsed="1">
      <c r="A6" s="397" t="s">
        <v>70</v>
      </c>
      <c r="B6" s="398"/>
      <c r="C6" s="398"/>
      <c r="D6" s="398"/>
      <c r="E6" s="398"/>
      <c r="F6" s="398"/>
      <c r="G6" s="398"/>
      <c r="H6" s="399"/>
    </row>
    <row r="7" spans="1:21" s="9" customFormat="1" ht="32.25" hidden="1" customHeight="1" outlineLevel="1">
      <c r="A7" s="113"/>
      <c r="B7" s="376" t="s">
        <v>71</v>
      </c>
      <c r="C7" s="377"/>
      <c r="D7" s="377"/>
      <c r="E7" s="377"/>
      <c r="F7" s="377"/>
      <c r="G7" s="377"/>
      <c r="H7" s="378"/>
    </row>
    <row r="8" spans="1:21" s="9" customFormat="1" ht="27" hidden="1" outlineLevel="2">
      <c r="A8" s="113"/>
      <c r="B8" s="10" t="s">
        <v>593</v>
      </c>
      <c r="C8" s="87" t="s">
        <v>207</v>
      </c>
      <c r="D8" s="87">
        <v>30</v>
      </c>
      <c r="E8" s="87">
        <v>40</v>
      </c>
      <c r="F8" s="87">
        <v>40</v>
      </c>
      <c r="G8" s="114">
        <f>F8/E8</f>
        <v>1</v>
      </c>
      <c r="H8" s="121"/>
    </row>
    <row r="9" spans="1:21" s="9" customFormat="1" ht="40.5" hidden="1" outlineLevel="2">
      <c r="A9" s="113"/>
      <c r="B9" s="10" t="s">
        <v>202</v>
      </c>
      <c r="C9" s="87" t="s">
        <v>203</v>
      </c>
      <c r="D9" s="87">
        <v>1</v>
      </c>
      <c r="E9" s="87">
        <v>0</v>
      </c>
      <c r="F9" s="87">
        <v>0</v>
      </c>
      <c r="G9" s="114" t="s">
        <v>168</v>
      </c>
      <c r="H9" s="121"/>
    </row>
    <row r="10" spans="1:21" s="9" customFormat="1" ht="54" hidden="1" outlineLevel="2">
      <c r="A10" s="113"/>
      <c r="B10" s="10" t="s">
        <v>204</v>
      </c>
      <c r="C10" s="87" t="s">
        <v>121</v>
      </c>
      <c r="D10" s="87">
        <v>60</v>
      </c>
      <c r="E10" s="87">
        <v>10</v>
      </c>
      <c r="F10" s="87">
        <v>0</v>
      </c>
      <c r="G10" s="114">
        <f>F10/E10</f>
        <v>0</v>
      </c>
      <c r="H10" s="121"/>
    </row>
    <row r="11" spans="1:21" s="9" customFormat="1" ht="27" hidden="1" outlineLevel="2">
      <c r="A11" s="113"/>
      <c r="B11" s="10" t="s">
        <v>243</v>
      </c>
      <c r="C11" s="221" t="s">
        <v>203</v>
      </c>
      <c r="D11" s="87">
        <v>1</v>
      </c>
      <c r="E11" s="87">
        <v>1</v>
      </c>
      <c r="F11" s="87">
        <v>0</v>
      </c>
      <c r="G11" s="114">
        <f>F11/E11</f>
        <v>0</v>
      </c>
      <c r="H11" s="121"/>
    </row>
    <row r="12" spans="1:21" s="9" customFormat="1" ht="40.5" hidden="1" outlineLevel="2">
      <c r="A12" s="113"/>
      <c r="B12" s="10" t="s">
        <v>206</v>
      </c>
      <c r="C12" s="87" t="s">
        <v>800</v>
      </c>
      <c r="D12" s="87">
        <v>0</v>
      </c>
      <c r="E12" s="87">
        <v>500</v>
      </c>
      <c r="F12" s="87">
        <v>0</v>
      </c>
      <c r="G12" s="114">
        <f>F12/E12</f>
        <v>0</v>
      </c>
      <c r="H12" s="121"/>
    </row>
    <row r="13" spans="1:21" s="9" customFormat="1" ht="33.75" hidden="1" customHeight="1" outlineLevel="1" collapsed="1">
      <c r="A13" s="113"/>
      <c r="B13" s="376" t="s">
        <v>72</v>
      </c>
      <c r="C13" s="377"/>
      <c r="D13" s="377"/>
      <c r="E13" s="377"/>
      <c r="F13" s="377"/>
      <c r="G13" s="377"/>
      <c r="H13" s="378"/>
    </row>
    <row r="14" spans="1:21" s="9" customFormat="1" hidden="1" outlineLevel="2">
      <c r="A14" s="113"/>
      <c r="B14" s="10" t="s">
        <v>570</v>
      </c>
      <c r="C14" s="87" t="s">
        <v>121</v>
      </c>
      <c r="D14" s="87">
        <v>1</v>
      </c>
      <c r="E14" s="87">
        <v>1</v>
      </c>
      <c r="F14" s="87">
        <v>0.45</v>
      </c>
      <c r="G14" s="114">
        <f>F14/E14</f>
        <v>0.45</v>
      </c>
      <c r="H14" s="121"/>
    </row>
    <row r="15" spans="1:21" s="9" customFormat="1" ht="27" hidden="1" outlineLevel="2">
      <c r="A15" s="113"/>
      <c r="B15" s="10" t="s">
        <v>588</v>
      </c>
      <c r="C15" s="221"/>
      <c r="D15" s="87"/>
      <c r="E15" s="87"/>
      <c r="F15" s="87"/>
      <c r="G15" s="114"/>
      <c r="H15" s="121"/>
    </row>
    <row r="16" spans="1:21" s="9" customFormat="1" hidden="1" outlineLevel="2" collapsed="1">
      <c r="A16" s="113"/>
      <c r="B16" s="10" t="s">
        <v>574</v>
      </c>
      <c r="C16" s="87" t="s">
        <v>152</v>
      </c>
      <c r="D16" s="87">
        <v>0</v>
      </c>
      <c r="E16" s="87">
        <v>1</v>
      </c>
      <c r="F16" s="87">
        <v>0</v>
      </c>
      <c r="G16" s="114">
        <f t="shared" ref="G16" si="0">F16/E16</f>
        <v>0</v>
      </c>
      <c r="H16" s="121"/>
    </row>
    <row r="17" spans="1:8" s="9" customFormat="1" ht="27" hidden="1" outlineLevel="3">
      <c r="A17" s="113"/>
      <c r="B17" s="10" t="s">
        <v>575</v>
      </c>
      <c r="C17" s="221" t="s">
        <v>207</v>
      </c>
      <c r="D17" s="87">
        <v>0</v>
      </c>
      <c r="E17" s="87">
        <v>2</v>
      </c>
      <c r="F17" s="87">
        <v>1</v>
      </c>
      <c r="G17" s="114">
        <f>F17/E17</f>
        <v>0.5</v>
      </c>
      <c r="H17" s="121"/>
    </row>
    <row r="18" spans="1:8" s="9" customFormat="1" ht="40.5" hidden="1" outlineLevel="3">
      <c r="A18" s="113"/>
      <c r="B18" s="10" t="s">
        <v>589</v>
      </c>
      <c r="C18" s="87" t="s">
        <v>590</v>
      </c>
      <c r="D18" s="87">
        <v>200</v>
      </c>
      <c r="E18" s="87">
        <v>200</v>
      </c>
      <c r="F18" s="140">
        <v>200</v>
      </c>
      <c r="G18" s="114">
        <f>F18/E18</f>
        <v>1</v>
      </c>
      <c r="H18" s="121"/>
    </row>
    <row r="19" spans="1:8" s="9" customFormat="1" ht="27" hidden="1" outlineLevel="3">
      <c r="A19" s="113"/>
      <c r="B19" s="10" t="s">
        <v>577</v>
      </c>
      <c r="C19" s="87" t="s">
        <v>578</v>
      </c>
      <c r="D19" s="87">
        <v>0</v>
      </c>
      <c r="E19" s="87">
        <v>115.3</v>
      </c>
      <c r="F19" s="140">
        <v>18.899999999999999</v>
      </c>
      <c r="G19" s="114">
        <f t="shared" ref="G19:G21" si="1">F19/E19</f>
        <v>0.16392020815264527</v>
      </c>
      <c r="H19" s="121"/>
    </row>
    <row r="20" spans="1:8" s="9" customFormat="1" ht="33" hidden="1" customHeight="1" outlineLevel="3">
      <c r="A20" s="113"/>
      <c r="B20" s="10" t="s">
        <v>591</v>
      </c>
      <c r="C20" s="87" t="s">
        <v>121</v>
      </c>
      <c r="D20" s="87">
        <v>0</v>
      </c>
      <c r="E20" s="87">
        <v>1.6</v>
      </c>
      <c r="F20" s="140">
        <v>0.6</v>
      </c>
      <c r="G20" s="114">
        <f t="shared" si="1"/>
        <v>0.37499999999999994</v>
      </c>
      <c r="H20" s="121"/>
    </row>
    <row r="21" spans="1:8" s="9" customFormat="1" ht="27" hidden="1" outlineLevel="2">
      <c r="A21" s="113"/>
      <c r="B21" s="10" t="s">
        <v>579</v>
      </c>
      <c r="C21" s="87" t="s">
        <v>121</v>
      </c>
      <c r="D21" s="87">
        <v>4</v>
      </c>
      <c r="E21" s="87">
        <v>3.7</v>
      </c>
      <c r="F21" s="140">
        <v>0</v>
      </c>
      <c r="G21" s="114">
        <f t="shared" si="1"/>
        <v>0</v>
      </c>
      <c r="H21" s="121"/>
    </row>
    <row r="22" spans="1:8" s="9" customFormat="1" hidden="1" outlineLevel="2">
      <c r="A22" s="113"/>
      <c r="B22" s="10" t="s">
        <v>192</v>
      </c>
      <c r="C22" s="87" t="s">
        <v>592</v>
      </c>
      <c r="D22" s="87">
        <v>0</v>
      </c>
      <c r="E22" s="87">
        <v>2.35</v>
      </c>
      <c r="F22" s="87">
        <v>0</v>
      </c>
      <c r="G22" s="146">
        <f>F22/E22</f>
        <v>0</v>
      </c>
      <c r="H22" s="121"/>
    </row>
    <row r="23" spans="1:8" s="9" customFormat="1" ht="27.75" hidden="1" customHeight="1" outlineLevel="1">
      <c r="A23" s="113"/>
      <c r="B23" s="376" t="s">
        <v>176</v>
      </c>
      <c r="C23" s="377"/>
      <c r="D23" s="377"/>
      <c r="E23" s="377"/>
      <c r="F23" s="377"/>
      <c r="G23" s="377"/>
      <c r="H23" s="378"/>
    </row>
    <row r="24" spans="1:8" s="9" customFormat="1" ht="40.5" hidden="1" outlineLevel="2">
      <c r="A24" s="113"/>
      <c r="B24" s="10" t="s">
        <v>198</v>
      </c>
      <c r="C24" s="87" t="s">
        <v>121</v>
      </c>
      <c r="D24" s="87">
        <v>100</v>
      </c>
      <c r="E24" s="87">
        <v>100</v>
      </c>
      <c r="F24" s="87">
        <v>33.299999999999997</v>
      </c>
      <c r="G24" s="146">
        <f>F24/E24</f>
        <v>0.33299999999999996</v>
      </c>
      <c r="H24" s="121"/>
    </row>
    <row r="25" spans="1:8" s="9" customFormat="1" ht="27" hidden="1" outlineLevel="2">
      <c r="A25" s="113"/>
      <c r="B25" s="10" t="s">
        <v>199</v>
      </c>
      <c r="C25" s="87" t="s">
        <v>121</v>
      </c>
      <c r="D25" s="87">
        <v>100</v>
      </c>
      <c r="E25" s="87">
        <v>100</v>
      </c>
      <c r="F25" s="147">
        <v>100</v>
      </c>
      <c r="G25" s="146">
        <f>F25/E25</f>
        <v>1</v>
      </c>
      <c r="H25" s="121"/>
    </row>
    <row r="26" spans="1:8" s="9" customFormat="1" ht="17.25" customHeight="1" collapsed="1">
      <c r="A26" s="397" t="s">
        <v>75</v>
      </c>
      <c r="B26" s="398"/>
      <c r="C26" s="398"/>
      <c r="D26" s="398"/>
      <c r="E26" s="398"/>
      <c r="F26" s="398"/>
      <c r="G26" s="398"/>
      <c r="H26" s="399"/>
    </row>
    <row r="27" spans="1:8" s="9" customFormat="1" ht="32.25" hidden="1" customHeight="1" outlineLevel="1" collapsed="1">
      <c r="A27" s="113"/>
      <c r="B27" s="376" t="s">
        <v>76</v>
      </c>
      <c r="C27" s="377"/>
      <c r="D27" s="377"/>
      <c r="E27" s="377"/>
      <c r="F27" s="377"/>
      <c r="G27" s="377"/>
      <c r="H27" s="378"/>
    </row>
    <row r="28" spans="1:8" s="9" customFormat="1" ht="67.5" hidden="1" outlineLevel="2">
      <c r="A28" s="113"/>
      <c r="B28" s="10" t="s">
        <v>639</v>
      </c>
      <c r="C28" s="87" t="s">
        <v>201</v>
      </c>
      <c r="D28" s="87">
        <v>20</v>
      </c>
      <c r="E28" s="87">
        <v>50</v>
      </c>
      <c r="F28" s="87">
        <v>50</v>
      </c>
      <c r="G28" s="114">
        <f t="shared" ref="G28:G32" si="2">F28/E28</f>
        <v>1</v>
      </c>
      <c r="H28" s="142"/>
    </row>
    <row r="29" spans="1:8" s="9" customFormat="1" ht="40.5" hidden="1" outlineLevel="2">
      <c r="A29" s="113"/>
      <c r="B29" s="10" t="s">
        <v>640</v>
      </c>
      <c r="C29" s="87" t="s">
        <v>203</v>
      </c>
      <c r="D29" s="87">
        <v>1</v>
      </c>
      <c r="E29" s="87">
        <v>1</v>
      </c>
      <c r="F29" s="87">
        <v>0</v>
      </c>
      <c r="G29" s="114">
        <f t="shared" si="2"/>
        <v>0</v>
      </c>
      <c r="H29" s="142"/>
    </row>
    <row r="30" spans="1:8" s="9" customFormat="1" ht="54" hidden="1" outlineLevel="2">
      <c r="A30" s="113"/>
      <c r="B30" s="10" t="s">
        <v>204</v>
      </c>
      <c r="C30" s="87" t="s">
        <v>121</v>
      </c>
      <c r="D30" s="87">
        <v>60</v>
      </c>
      <c r="E30" s="87">
        <v>10</v>
      </c>
      <c r="F30" s="87">
        <v>0</v>
      </c>
      <c r="G30" s="114">
        <f t="shared" si="2"/>
        <v>0</v>
      </c>
      <c r="H30" s="142"/>
    </row>
    <row r="31" spans="1:8" s="9" customFormat="1" ht="27" hidden="1" outlineLevel="2">
      <c r="A31" s="113"/>
      <c r="B31" s="10" t="s">
        <v>205</v>
      </c>
      <c r="C31" s="87" t="s">
        <v>200</v>
      </c>
      <c r="D31" s="87">
        <v>15</v>
      </c>
      <c r="E31" s="87">
        <v>10</v>
      </c>
      <c r="F31" s="87">
        <v>0</v>
      </c>
      <c r="G31" s="114">
        <f t="shared" si="2"/>
        <v>0</v>
      </c>
      <c r="H31" s="142"/>
    </row>
    <row r="32" spans="1:8" s="9" customFormat="1" ht="52.5" hidden="1" customHeight="1" outlineLevel="2">
      <c r="A32" s="113"/>
      <c r="B32" s="10" t="s">
        <v>641</v>
      </c>
      <c r="C32" s="87" t="s">
        <v>163</v>
      </c>
      <c r="D32" s="87">
        <v>0</v>
      </c>
      <c r="E32" s="87">
        <v>500</v>
      </c>
      <c r="F32" s="87">
        <v>250</v>
      </c>
      <c r="G32" s="114">
        <f t="shared" si="2"/>
        <v>0.5</v>
      </c>
      <c r="H32" s="121"/>
    </row>
    <row r="33" spans="1:8" s="9" customFormat="1" ht="33.75" hidden="1" customHeight="1" outlineLevel="1" collapsed="1">
      <c r="A33" s="113"/>
      <c r="B33" s="376" t="s">
        <v>177</v>
      </c>
      <c r="C33" s="377"/>
      <c r="D33" s="377"/>
      <c r="E33" s="377"/>
      <c r="F33" s="377"/>
      <c r="G33" s="377"/>
      <c r="H33" s="378"/>
    </row>
    <row r="34" spans="1:8" s="9" customFormat="1" ht="27.75" hidden="1" outlineLevel="2">
      <c r="B34" s="10" t="s">
        <v>570</v>
      </c>
      <c r="C34" s="87" t="s">
        <v>121</v>
      </c>
      <c r="D34" s="87">
        <v>1</v>
      </c>
      <c r="E34" s="87">
        <v>1</v>
      </c>
      <c r="F34" s="87">
        <v>0</v>
      </c>
      <c r="G34" s="114">
        <f>F34/E34</f>
        <v>0</v>
      </c>
      <c r="H34" s="120" t="s">
        <v>642</v>
      </c>
    </row>
    <row r="35" spans="1:8" s="9" customFormat="1" ht="27" hidden="1" outlineLevel="2">
      <c r="A35" s="113"/>
      <c r="B35" s="10" t="s">
        <v>633</v>
      </c>
      <c r="C35" s="87"/>
      <c r="D35" s="87"/>
      <c r="E35" s="87"/>
      <c r="F35" s="87"/>
      <c r="G35" s="114"/>
      <c r="H35" s="121"/>
    </row>
    <row r="36" spans="1:8" s="9" customFormat="1" ht="27.75" hidden="1" customHeight="1" outlineLevel="3">
      <c r="A36" s="113"/>
      <c r="B36" s="10" t="s">
        <v>574</v>
      </c>
      <c r="C36" s="87" t="s">
        <v>152</v>
      </c>
      <c r="D36" s="87">
        <v>3</v>
      </c>
      <c r="E36" s="87">
        <v>1</v>
      </c>
      <c r="F36" s="87">
        <v>1</v>
      </c>
      <c r="G36" s="114">
        <f t="shared" ref="G36:G41" si="3">F36/E36</f>
        <v>1</v>
      </c>
      <c r="H36" s="120" t="s">
        <v>643</v>
      </c>
    </row>
    <row r="37" spans="1:8" s="9" customFormat="1" ht="27.75" hidden="1" customHeight="1" outlineLevel="3">
      <c r="A37" s="113"/>
      <c r="B37" s="10" t="s">
        <v>575</v>
      </c>
      <c r="C37" s="92" t="s">
        <v>207</v>
      </c>
      <c r="D37" s="87">
        <v>5</v>
      </c>
      <c r="E37" s="87">
        <v>1</v>
      </c>
      <c r="F37" s="140">
        <v>1</v>
      </c>
      <c r="G37" s="114">
        <f t="shared" si="3"/>
        <v>1</v>
      </c>
      <c r="H37" s="120" t="s">
        <v>643</v>
      </c>
    </row>
    <row r="38" spans="1:8" s="9" customFormat="1" ht="40.5" hidden="1" outlineLevel="3">
      <c r="A38" s="113"/>
      <c r="B38" s="10" t="s">
        <v>634</v>
      </c>
      <c r="C38" s="87" t="s">
        <v>590</v>
      </c>
      <c r="D38" s="87">
        <v>300</v>
      </c>
      <c r="E38" s="87">
        <v>350</v>
      </c>
      <c r="F38" s="87">
        <v>200</v>
      </c>
      <c r="G38" s="114">
        <f t="shared" si="3"/>
        <v>0.5714285714285714</v>
      </c>
      <c r="H38" s="121"/>
    </row>
    <row r="39" spans="1:8" s="9" customFormat="1" ht="27.75" hidden="1" outlineLevel="3">
      <c r="A39" s="113"/>
      <c r="B39" s="141" t="s">
        <v>577</v>
      </c>
      <c r="C39" s="87" t="s">
        <v>635</v>
      </c>
      <c r="D39" s="87">
        <v>6800</v>
      </c>
      <c r="E39" s="87">
        <v>6206</v>
      </c>
      <c r="F39" s="87">
        <v>45.4</v>
      </c>
      <c r="G39" s="114">
        <f t="shared" si="3"/>
        <v>7.3155011279407026E-3</v>
      </c>
      <c r="H39" s="120" t="s">
        <v>642</v>
      </c>
    </row>
    <row r="40" spans="1:8" s="9" customFormat="1" ht="29.25" hidden="1" customHeight="1" outlineLevel="3">
      <c r="A40" s="113"/>
      <c r="B40" s="10" t="s">
        <v>591</v>
      </c>
      <c r="C40" s="93" t="s">
        <v>121</v>
      </c>
      <c r="D40" s="87">
        <v>15</v>
      </c>
      <c r="E40" s="87">
        <v>15</v>
      </c>
      <c r="F40" s="87">
        <v>2.4</v>
      </c>
      <c r="G40" s="114">
        <f t="shared" si="3"/>
        <v>0.16</v>
      </c>
      <c r="H40" s="121"/>
    </row>
    <row r="41" spans="1:8" s="9" customFormat="1" ht="29.25" hidden="1" customHeight="1" outlineLevel="2">
      <c r="A41" s="113"/>
      <c r="B41" s="10" t="s">
        <v>579</v>
      </c>
      <c r="C41" s="93" t="s">
        <v>121</v>
      </c>
      <c r="D41" s="87">
        <v>58.1</v>
      </c>
      <c r="E41" s="87">
        <v>43.2</v>
      </c>
      <c r="F41" s="87">
        <v>0.2</v>
      </c>
      <c r="G41" s="114">
        <f t="shared" si="3"/>
        <v>4.6296296296296294E-3</v>
      </c>
      <c r="H41" s="120" t="s">
        <v>643</v>
      </c>
    </row>
    <row r="42" spans="1:8" s="9" customFormat="1" ht="27.75" hidden="1" customHeight="1" outlineLevel="1">
      <c r="A42" s="113"/>
      <c r="B42" s="376" t="s">
        <v>178</v>
      </c>
      <c r="C42" s="377"/>
      <c r="D42" s="377"/>
      <c r="E42" s="377"/>
      <c r="F42" s="377"/>
      <c r="G42" s="377"/>
      <c r="H42" s="378"/>
    </row>
    <row r="43" spans="1:8" s="9" customFormat="1" ht="44.25" hidden="1" customHeight="1" outlineLevel="2">
      <c r="A43" s="113"/>
      <c r="B43" s="10" t="s">
        <v>198</v>
      </c>
      <c r="C43" s="87" t="s">
        <v>121</v>
      </c>
      <c r="D43" s="87">
        <v>100</v>
      </c>
      <c r="E43" s="87">
        <v>100</v>
      </c>
      <c r="F43" s="87">
        <v>0</v>
      </c>
      <c r="G43" s="114">
        <f>F43/E43</f>
        <v>0</v>
      </c>
      <c r="H43" s="121"/>
    </row>
    <row r="44" spans="1:8" s="9" customFormat="1" ht="27.75" hidden="1" customHeight="1" outlineLevel="2">
      <c r="A44" s="113"/>
      <c r="B44" s="10" t="s">
        <v>199</v>
      </c>
      <c r="C44" s="87" t="s">
        <v>121</v>
      </c>
      <c r="D44" s="87">
        <v>100</v>
      </c>
      <c r="E44" s="87">
        <v>100</v>
      </c>
      <c r="F44" s="87">
        <v>0</v>
      </c>
      <c r="G44" s="114">
        <f>F44/E44</f>
        <v>0</v>
      </c>
      <c r="H44" s="121"/>
    </row>
    <row r="45" spans="1:8" s="9" customFormat="1" ht="17.25" customHeight="1" collapsed="1">
      <c r="A45" s="397" t="s">
        <v>80</v>
      </c>
      <c r="B45" s="398"/>
      <c r="C45" s="398"/>
      <c r="D45" s="398"/>
      <c r="E45" s="398"/>
      <c r="F45" s="398"/>
      <c r="G45" s="398"/>
      <c r="H45" s="399"/>
    </row>
    <row r="46" spans="1:8" s="9" customFormat="1" ht="32.25" hidden="1" customHeight="1" outlineLevel="1" collapsed="1">
      <c r="A46" s="113"/>
      <c r="B46" s="376" t="s">
        <v>179</v>
      </c>
      <c r="C46" s="377"/>
      <c r="D46" s="377"/>
      <c r="E46" s="377"/>
      <c r="F46" s="377"/>
      <c r="G46" s="377"/>
      <c r="H46" s="378"/>
    </row>
    <row r="47" spans="1:8" s="9" customFormat="1" ht="66.75" hidden="1" customHeight="1" outlineLevel="2">
      <c r="A47" s="113"/>
      <c r="B47" s="10" t="s">
        <v>639</v>
      </c>
      <c r="C47" s="87" t="s">
        <v>201</v>
      </c>
      <c r="D47" s="87">
        <v>30</v>
      </c>
      <c r="E47" s="87">
        <v>40</v>
      </c>
      <c r="F47" s="87">
        <v>40</v>
      </c>
      <c r="G47" s="114">
        <f t="shared" ref="G47:G51" si="4">F47/E47</f>
        <v>1</v>
      </c>
      <c r="H47" s="291" t="s">
        <v>657</v>
      </c>
    </row>
    <row r="48" spans="1:8" s="9" customFormat="1" ht="40.5" hidden="1" outlineLevel="2">
      <c r="A48" s="113"/>
      <c r="B48" s="10" t="s">
        <v>208</v>
      </c>
      <c r="C48" s="87" t="s">
        <v>203</v>
      </c>
      <c r="D48" s="87">
        <v>1</v>
      </c>
      <c r="E48" s="87">
        <v>1</v>
      </c>
      <c r="F48" s="87">
        <v>0</v>
      </c>
      <c r="G48" s="114">
        <f t="shared" si="4"/>
        <v>0</v>
      </c>
      <c r="H48" s="291" t="s">
        <v>657</v>
      </c>
    </row>
    <row r="49" spans="1:8" s="9" customFormat="1" ht="40.5" hidden="1" outlineLevel="2">
      <c r="A49" s="113"/>
      <c r="B49" s="10" t="s">
        <v>243</v>
      </c>
      <c r="C49" s="87" t="s">
        <v>152</v>
      </c>
      <c r="D49" s="87">
        <v>15</v>
      </c>
      <c r="E49" s="87">
        <v>10</v>
      </c>
      <c r="F49" s="87">
        <v>0</v>
      </c>
      <c r="G49" s="114">
        <f t="shared" si="4"/>
        <v>0</v>
      </c>
      <c r="H49" s="291" t="s">
        <v>657</v>
      </c>
    </row>
    <row r="50" spans="1:8" s="9" customFormat="1" ht="32.25" hidden="1" customHeight="1" outlineLevel="2">
      <c r="A50" s="113"/>
      <c r="B50" s="10" t="s">
        <v>653</v>
      </c>
      <c r="C50" s="87" t="s">
        <v>121</v>
      </c>
      <c r="D50" s="87">
        <v>60</v>
      </c>
      <c r="E50" s="87">
        <v>10</v>
      </c>
      <c r="F50" s="87">
        <v>2.5</v>
      </c>
      <c r="G50" s="114">
        <f t="shared" si="4"/>
        <v>0.25</v>
      </c>
      <c r="H50" s="291" t="s">
        <v>657</v>
      </c>
    </row>
    <row r="51" spans="1:8" s="9" customFormat="1" ht="53.25" hidden="1" customHeight="1" outlineLevel="2">
      <c r="A51" s="113"/>
      <c r="B51" s="10" t="s">
        <v>206</v>
      </c>
      <c r="C51" s="292" t="s">
        <v>654</v>
      </c>
      <c r="D51" s="87">
        <v>0</v>
      </c>
      <c r="E51" s="87">
        <v>400</v>
      </c>
      <c r="F51" s="87">
        <v>400</v>
      </c>
      <c r="G51" s="114">
        <f t="shared" si="4"/>
        <v>1</v>
      </c>
      <c r="H51" s="291" t="s">
        <v>657</v>
      </c>
    </row>
    <row r="52" spans="1:8" s="9" customFormat="1" ht="33.75" hidden="1" customHeight="1" outlineLevel="1" collapsed="1">
      <c r="A52" s="113"/>
      <c r="B52" s="376" t="s">
        <v>82</v>
      </c>
      <c r="C52" s="377"/>
      <c r="D52" s="377"/>
      <c r="E52" s="377"/>
      <c r="F52" s="377"/>
      <c r="G52" s="377"/>
      <c r="H52" s="378"/>
    </row>
    <row r="53" spans="1:8" s="9" customFormat="1" hidden="1" outlineLevel="2">
      <c r="A53" s="113"/>
      <c r="B53" s="10" t="s">
        <v>570</v>
      </c>
      <c r="C53" s="87" t="s">
        <v>121</v>
      </c>
      <c r="D53" s="87">
        <v>1</v>
      </c>
      <c r="E53" s="87">
        <v>1</v>
      </c>
      <c r="F53" s="87">
        <v>0</v>
      </c>
      <c r="G53" s="114">
        <f>F53/E53</f>
        <v>0</v>
      </c>
      <c r="H53" s="300"/>
    </row>
    <row r="54" spans="1:8" s="9" customFormat="1" ht="27" hidden="1" outlineLevel="2">
      <c r="A54" s="113"/>
      <c r="B54" s="10" t="s">
        <v>658</v>
      </c>
      <c r="C54" s="292"/>
      <c r="D54" s="87"/>
      <c r="E54" s="87"/>
      <c r="F54" s="87"/>
      <c r="G54" s="114"/>
      <c r="H54" s="121"/>
    </row>
    <row r="55" spans="1:8" s="9" customFormat="1" ht="40.5" hidden="1" outlineLevel="2">
      <c r="A55" s="113"/>
      <c r="B55" s="10" t="s">
        <v>659</v>
      </c>
      <c r="C55" s="87" t="s">
        <v>660</v>
      </c>
      <c r="D55" s="87">
        <v>1</v>
      </c>
      <c r="E55" s="87">
        <v>1</v>
      </c>
      <c r="F55" s="87">
        <v>0</v>
      </c>
      <c r="G55" s="114">
        <f t="shared" ref="G55:G60" si="5">F55/E55</f>
        <v>0</v>
      </c>
      <c r="H55" s="291" t="s">
        <v>657</v>
      </c>
    </row>
    <row r="56" spans="1:8" s="9" customFormat="1" ht="40.5" hidden="1" outlineLevel="2">
      <c r="A56" s="113"/>
      <c r="B56" s="10" t="s">
        <v>575</v>
      </c>
      <c r="C56" s="292" t="s">
        <v>207</v>
      </c>
      <c r="D56" s="87">
        <v>1</v>
      </c>
      <c r="E56" s="87">
        <v>2</v>
      </c>
      <c r="F56" s="87">
        <v>1</v>
      </c>
      <c r="G56" s="114">
        <f t="shared" si="5"/>
        <v>0.5</v>
      </c>
      <c r="H56" s="291" t="s">
        <v>657</v>
      </c>
    </row>
    <row r="57" spans="1:8" s="9" customFormat="1" ht="40.5" hidden="1" outlineLevel="2">
      <c r="A57" s="113"/>
      <c r="B57" s="10" t="s">
        <v>661</v>
      </c>
      <c r="C57" s="87" t="s">
        <v>590</v>
      </c>
      <c r="D57" s="87">
        <v>300</v>
      </c>
      <c r="E57" s="87">
        <v>350</v>
      </c>
      <c r="F57" s="87">
        <v>350</v>
      </c>
      <c r="G57" s="114">
        <f t="shared" si="5"/>
        <v>1</v>
      </c>
      <c r="H57" s="291" t="s">
        <v>657</v>
      </c>
    </row>
    <row r="58" spans="1:8" s="9" customFormat="1" ht="27" hidden="1" outlineLevel="2">
      <c r="A58" s="113"/>
      <c r="B58" s="10" t="s">
        <v>577</v>
      </c>
      <c r="C58" s="292" t="s">
        <v>578</v>
      </c>
      <c r="D58" s="147">
        <v>49</v>
      </c>
      <c r="E58" s="87">
        <v>47.6</v>
      </c>
      <c r="F58" s="140">
        <v>28</v>
      </c>
      <c r="G58" s="114">
        <f t="shared" si="5"/>
        <v>0.58823529411764708</v>
      </c>
      <c r="H58" s="291" t="s">
        <v>664</v>
      </c>
    </row>
    <row r="59" spans="1:8" s="9" customFormat="1" ht="50.25" hidden="1" customHeight="1" outlineLevel="2">
      <c r="A59" s="113"/>
      <c r="B59" s="10" t="s">
        <v>591</v>
      </c>
      <c r="C59" s="292" t="s">
        <v>121</v>
      </c>
      <c r="D59" s="147">
        <v>3.9</v>
      </c>
      <c r="E59" s="87">
        <v>7.1</v>
      </c>
      <c r="F59" s="140">
        <v>2.7</v>
      </c>
      <c r="G59" s="114">
        <f t="shared" si="5"/>
        <v>0.38028169014084512</v>
      </c>
      <c r="H59" s="291" t="s">
        <v>665</v>
      </c>
    </row>
    <row r="60" spans="1:8" s="9" customFormat="1" ht="81" hidden="1" outlineLevel="2">
      <c r="A60" s="113"/>
      <c r="B60" s="10" t="s">
        <v>579</v>
      </c>
      <c r="C60" s="87" t="s">
        <v>121</v>
      </c>
      <c r="D60" s="87">
        <v>22.3</v>
      </c>
      <c r="E60" s="87">
        <v>20.7</v>
      </c>
      <c r="F60" s="87">
        <v>19.100000000000001</v>
      </c>
      <c r="G60" s="165">
        <f t="shared" si="5"/>
        <v>0.92270531400966194</v>
      </c>
      <c r="H60" s="291" t="s">
        <v>666</v>
      </c>
    </row>
    <row r="61" spans="1:8" s="9" customFormat="1" ht="27.75" hidden="1" customHeight="1" outlineLevel="1">
      <c r="A61" s="113"/>
      <c r="B61" s="376" t="s">
        <v>183</v>
      </c>
      <c r="C61" s="377"/>
      <c r="D61" s="377"/>
      <c r="E61" s="377"/>
      <c r="F61" s="377"/>
      <c r="G61" s="377"/>
      <c r="H61" s="378"/>
    </row>
    <row r="62" spans="1:8" s="9" customFormat="1" ht="44.25" hidden="1" customHeight="1" outlineLevel="2">
      <c r="A62" s="113"/>
      <c r="B62" s="10" t="s">
        <v>198</v>
      </c>
      <c r="C62" s="87" t="s">
        <v>121</v>
      </c>
      <c r="D62" s="87">
        <v>100</v>
      </c>
      <c r="E62" s="87">
        <v>100</v>
      </c>
      <c r="F62" s="87">
        <v>22.7</v>
      </c>
      <c r="G62" s="114">
        <f>F62/E62</f>
        <v>0.22699999999999998</v>
      </c>
      <c r="H62" s="291" t="s">
        <v>657</v>
      </c>
    </row>
    <row r="63" spans="1:8" s="9" customFormat="1" ht="40.5" hidden="1" outlineLevel="2">
      <c r="A63" s="113"/>
      <c r="B63" s="10" t="s">
        <v>199</v>
      </c>
      <c r="C63" s="87" t="s">
        <v>121</v>
      </c>
      <c r="D63" s="87">
        <v>100</v>
      </c>
      <c r="E63" s="87">
        <v>100</v>
      </c>
      <c r="F63" s="87">
        <v>100</v>
      </c>
      <c r="G63" s="114">
        <f>F63/E63</f>
        <v>1</v>
      </c>
      <c r="H63" s="291" t="s">
        <v>657</v>
      </c>
    </row>
    <row r="64" spans="1:8" s="9" customFormat="1" ht="17.25" customHeight="1" collapsed="1">
      <c r="A64" s="397" t="s">
        <v>84</v>
      </c>
      <c r="B64" s="398"/>
      <c r="C64" s="398"/>
      <c r="D64" s="398"/>
      <c r="E64" s="398"/>
      <c r="F64" s="398"/>
      <c r="G64" s="398"/>
      <c r="H64" s="399"/>
    </row>
    <row r="65" spans="1:8" s="9" customFormat="1" ht="32.25" hidden="1" customHeight="1" outlineLevel="1" collapsed="1">
      <c r="A65" s="113"/>
      <c r="B65" s="376" t="s">
        <v>180</v>
      </c>
      <c r="C65" s="377"/>
      <c r="D65" s="377"/>
      <c r="E65" s="377"/>
      <c r="F65" s="377"/>
      <c r="G65" s="377"/>
      <c r="H65" s="378"/>
    </row>
    <row r="66" spans="1:8" s="9" customFormat="1" ht="67.5" hidden="1" outlineLevel="2">
      <c r="A66" s="113"/>
      <c r="B66" s="10" t="s">
        <v>639</v>
      </c>
      <c r="C66" s="87" t="s">
        <v>201</v>
      </c>
      <c r="D66" s="87">
        <v>350</v>
      </c>
      <c r="E66" s="87">
        <v>300</v>
      </c>
      <c r="F66" s="87">
        <v>150</v>
      </c>
      <c r="G66" s="114">
        <f>F66/E66</f>
        <v>0.5</v>
      </c>
      <c r="H66" s="121"/>
    </row>
    <row r="67" spans="1:8" s="9" customFormat="1" ht="44.25" hidden="1" customHeight="1" outlineLevel="2">
      <c r="A67" s="113"/>
      <c r="B67" s="10" t="s">
        <v>652</v>
      </c>
      <c r="C67" s="87" t="s">
        <v>203</v>
      </c>
      <c r="D67" s="87">
        <v>1</v>
      </c>
      <c r="E67" s="87">
        <v>1</v>
      </c>
      <c r="F67" s="87">
        <v>0</v>
      </c>
      <c r="G67" s="114">
        <f>F67/E67</f>
        <v>0</v>
      </c>
      <c r="H67" s="121"/>
    </row>
    <row r="68" spans="1:8" s="9" customFormat="1" ht="27" hidden="1" outlineLevel="2">
      <c r="A68" s="113"/>
      <c r="B68" s="10" t="s">
        <v>243</v>
      </c>
      <c r="C68" s="87" t="s">
        <v>152</v>
      </c>
      <c r="D68" s="87">
        <v>15</v>
      </c>
      <c r="E68" s="87">
        <v>4</v>
      </c>
      <c r="F68" s="87">
        <v>0</v>
      </c>
      <c r="G68" s="114">
        <f>F68/E68</f>
        <v>0</v>
      </c>
      <c r="H68" s="121"/>
    </row>
    <row r="69" spans="1:8" s="9" customFormat="1" ht="32.25" hidden="1" customHeight="1" outlineLevel="2">
      <c r="A69" s="113"/>
      <c r="B69" s="10" t="s">
        <v>653</v>
      </c>
      <c r="C69" s="87" t="s">
        <v>121</v>
      </c>
      <c r="D69" s="87">
        <v>60</v>
      </c>
      <c r="E69" s="87">
        <v>10</v>
      </c>
      <c r="F69" s="87">
        <v>0</v>
      </c>
      <c r="G69" s="114">
        <f t="shared" ref="G69:G70" si="6">F69/E69</f>
        <v>0</v>
      </c>
      <c r="H69" s="121"/>
    </row>
    <row r="70" spans="1:8" s="9" customFormat="1" ht="41.25" hidden="1" customHeight="1" outlineLevel="2">
      <c r="A70" s="113"/>
      <c r="B70" s="10" t="s">
        <v>206</v>
      </c>
      <c r="C70" s="87" t="s">
        <v>654</v>
      </c>
      <c r="D70" s="87">
        <v>0</v>
      </c>
      <c r="E70" s="87">
        <v>400</v>
      </c>
      <c r="F70" s="87">
        <v>1200</v>
      </c>
      <c r="G70" s="114">
        <f t="shared" si="6"/>
        <v>3</v>
      </c>
      <c r="H70" s="121"/>
    </row>
    <row r="71" spans="1:8" s="9" customFormat="1" ht="33.75" hidden="1" customHeight="1" outlineLevel="1">
      <c r="A71" s="113"/>
      <c r="B71" s="376" t="s">
        <v>86</v>
      </c>
      <c r="C71" s="377"/>
      <c r="D71" s="377"/>
      <c r="E71" s="377"/>
      <c r="F71" s="377"/>
      <c r="G71" s="377"/>
      <c r="H71" s="378"/>
    </row>
    <row r="72" spans="1:8" s="9" customFormat="1" ht="32.25" hidden="1" customHeight="1" outlineLevel="2">
      <c r="A72" s="113"/>
      <c r="B72" s="10" t="s">
        <v>570</v>
      </c>
      <c r="C72" s="87" t="s">
        <v>121</v>
      </c>
      <c r="D72" s="87">
        <v>1</v>
      </c>
      <c r="E72" s="87">
        <v>1</v>
      </c>
      <c r="F72" s="87">
        <v>0</v>
      </c>
      <c r="G72" s="165">
        <f>F72/E72</f>
        <v>0</v>
      </c>
      <c r="H72" s="121"/>
    </row>
    <row r="73" spans="1:8" s="9" customFormat="1" ht="27" hidden="1" outlineLevel="2">
      <c r="A73" s="113"/>
      <c r="B73" s="10" t="s">
        <v>655</v>
      </c>
      <c r="C73" s="87"/>
      <c r="D73" s="87"/>
      <c r="E73" s="87"/>
      <c r="F73" s="87"/>
      <c r="G73" s="114"/>
      <c r="H73" s="121"/>
    </row>
    <row r="74" spans="1:8" s="9" customFormat="1" ht="21" hidden="1" customHeight="1" outlineLevel="3">
      <c r="A74" s="113"/>
      <c r="B74" s="10" t="s">
        <v>574</v>
      </c>
      <c r="C74" s="292" t="s">
        <v>152</v>
      </c>
      <c r="D74" s="87">
        <v>0</v>
      </c>
      <c r="E74" s="87">
        <v>1</v>
      </c>
      <c r="F74" s="140">
        <v>1</v>
      </c>
      <c r="G74" s="114">
        <f>F74/E74</f>
        <v>1</v>
      </c>
      <c r="H74" s="121"/>
    </row>
    <row r="75" spans="1:8" s="9" customFormat="1" ht="29.25" hidden="1" customHeight="1" outlineLevel="3">
      <c r="A75" s="113"/>
      <c r="B75" s="10" t="s">
        <v>575</v>
      </c>
      <c r="C75" s="292" t="s">
        <v>207</v>
      </c>
      <c r="D75" s="87">
        <v>0</v>
      </c>
      <c r="E75" s="87">
        <v>7</v>
      </c>
      <c r="F75" s="140">
        <v>7</v>
      </c>
      <c r="G75" s="114">
        <f t="shared" ref="G75:G79" si="7">F75/E75</f>
        <v>1</v>
      </c>
      <c r="H75" s="121"/>
    </row>
    <row r="76" spans="1:8" s="9" customFormat="1" ht="40.5" hidden="1" outlineLevel="3">
      <c r="A76" s="113"/>
      <c r="B76" s="10" t="s">
        <v>656</v>
      </c>
      <c r="C76" s="292" t="s">
        <v>590</v>
      </c>
      <c r="D76" s="87">
        <v>200</v>
      </c>
      <c r="E76" s="87">
        <v>350</v>
      </c>
      <c r="F76" s="140">
        <v>100</v>
      </c>
      <c r="G76" s="114">
        <f t="shared" si="7"/>
        <v>0.2857142857142857</v>
      </c>
      <c r="H76" s="121"/>
    </row>
    <row r="77" spans="1:8" s="9" customFormat="1" ht="27" hidden="1" outlineLevel="3">
      <c r="A77" s="113"/>
      <c r="B77" s="10" t="s">
        <v>577</v>
      </c>
      <c r="C77" s="292" t="s">
        <v>635</v>
      </c>
      <c r="D77" s="87">
        <v>107</v>
      </c>
      <c r="E77" s="87">
        <v>97</v>
      </c>
      <c r="F77" s="140">
        <v>45</v>
      </c>
      <c r="G77" s="114">
        <f t="shared" si="7"/>
        <v>0.46391752577319589</v>
      </c>
      <c r="H77" s="121"/>
    </row>
    <row r="78" spans="1:8" s="9" customFormat="1" ht="30" hidden="1" customHeight="1" outlineLevel="3">
      <c r="A78" s="113"/>
      <c r="B78" s="10" t="s">
        <v>591</v>
      </c>
      <c r="C78" s="292" t="s">
        <v>121</v>
      </c>
      <c r="D78" s="87">
        <v>5.4</v>
      </c>
      <c r="E78" s="87">
        <v>5.4</v>
      </c>
      <c r="F78" s="140">
        <v>3</v>
      </c>
      <c r="G78" s="114">
        <f t="shared" si="7"/>
        <v>0.55555555555555547</v>
      </c>
      <c r="H78" s="121"/>
    </row>
    <row r="79" spans="1:8" s="9" customFormat="1" ht="27.75" hidden="1" customHeight="1" outlineLevel="2">
      <c r="A79" s="113"/>
      <c r="B79" s="10" t="s">
        <v>579</v>
      </c>
      <c r="C79" s="292" t="s">
        <v>121</v>
      </c>
      <c r="D79" s="87">
        <v>31.3</v>
      </c>
      <c r="E79" s="87">
        <v>30.2</v>
      </c>
      <c r="F79" s="140">
        <v>30.3</v>
      </c>
      <c r="G79" s="114">
        <f t="shared" si="7"/>
        <v>1.0033112582781458</v>
      </c>
      <c r="H79" s="121"/>
    </row>
    <row r="80" spans="1:8" s="9" customFormat="1" ht="27.75" hidden="1" customHeight="1" outlineLevel="1">
      <c r="A80" s="113"/>
      <c r="B80" s="376" t="s">
        <v>184</v>
      </c>
      <c r="C80" s="377"/>
      <c r="D80" s="377"/>
      <c r="E80" s="377"/>
      <c r="F80" s="377"/>
      <c r="G80" s="377"/>
      <c r="H80" s="378"/>
    </row>
    <row r="81" spans="1:8" s="9" customFormat="1" ht="42.75" hidden="1" customHeight="1" outlineLevel="2">
      <c r="A81" s="113"/>
      <c r="B81" s="10" t="s">
        <v>198</v>
      </c>
      <c r="C81" s="87" t="s">
        <v>121</v>
      </c>
      <c r="D81" s="87">
        <v>100</v>
      </c>
      <c r="E81" s="87">
        <v>100</v>
      </c>
      <c r="F81" s="87">
        <v>0</v>
      </c>
      <c r="G81" s="114">
        <f>F81/E81</f>
        <v>0</v>
      </c>
      <c r="H81" s="121"/>
    </row>
    <row r="82" spans="1:8" s="9" customFormat="1" ht="27" hidden="1" outlineLevel="2">
      <c r="A82" s="113"/>
      <c r="B82" s="10" t="s">
        <v>199</v>
      </c>
      <c r="C82" s="87" t="s">
        <v>121</v>
      </c>
      <c r="D82" s="87">
        <v>100</v>
      </c>
      <c r="E82" s="87">
        <v>100</v>
      </c>
      <c r="F82" s="87">
        <v>0</v>
      </c>
      <c r="G82" s="114">
        <f>F82/E82</f>
        <v>0</v>
      </c>
      <c r="H82" s="121"/>
    </row>
    <row r="83" spans="1:8" s="9" customFormat="1" ht="17.25" customHeight="1" collapsed="1">
      <c r="A83" s="397" t="s">
        <v>88</v>
      </c>
      <c r="B83" s="398"/>
      <c r="C83" s="398"/>
      <c r="D83" s="398"/>
      <c r="E83" s="398"/>
      <c r="F83" s="398"/>
      <c r="G83" s="398"/>
      <c r="H83" s="399"/>
    </row>
    <row r="84" spans="1:8" s="9" customFormat="1" ht="32.25" hidden="1" customHeight="1" outlineLevel="1" collapsed="1">
      <c r="A84" s="113"/>
      <c r="B84" s="376" t="s">
        <v>181</v>
      </c>
      <c r="C84" s="377"/>
      <c r="D84" s="377"/>
      <c r="E84" s="377"/>
      <c r="F84" s="377"/>
      <c r="G84" s="377"/>
      <c r="H84" s="378"/>
    </row>
    <row r="85" spans="1:8" s="9" customFormat="1" ht="75" hidden="1" customHeight="1" outlineLevel="2">
      <c r="A85" s="113"/>
      <c r="B85" s="10" t="s">
        <v>569</v>
      </c>
      <c r="C85" s="87" t="s">
        <v>201</v>
      </c>
      <c r="D85" s="87">
        <v>150</v>
      </c>
      <c r="E85" s="87">
        <v>200</v>
      </c>
      <c r="F85" s="87">
        <v>200</v>
      </c>
      <c r="G85" s="114">
        <f>F85/E85</f>
        <v>1</v>
      </c>
      <c r="H85" s="115" t="s">
        <v>627</v>
      </c>
    </row>
    <row r="86" spans="1:8" s="9" customFormat="1" ht="40.5" hidden="1" outlineLevel="2">
      <c r="A86" s="113"/>
      <c r="B86" s="10" t="s">
        <v>246</v>
      </c>
      <c r="C86" s="87" t="s">
        <v>203</v>
      </c>
      <c r="D86" s="87">
        <v>1</v>
      </c>
      <c r="E86" s="87">
        <v>1</v>
      </c>
      <c r="F86" s="87">
        <v>1</v>
      </c>
      <c r="G86" s="114">
        <f>F86/E86</f>
        <v>1</v>
      </c>
      <c r="H86" s="115" t="s">
        <v>731</v>
      </c>
    </row>
    <row r="87" spans="1:8" s="9" customFormat="1" ht="32.25" hidden="1" customHeight="1" outlineLevel="2">
      <c r="A87" s="113"/>
      <c r="B87" s="10" t="s">
        <v>243</v>
      </c>
      <c r="C87" s="87" t="s">
        <v>244</v>
      </c>
      <c r="D87" s="87">
        <v>5</v>
      </c>
      <c r="E87" s="87">
        <v>3</v>
      </c>
      <c r="F87" s="87">
        <v>0</v>
      </c>
      <c r="G87" s="114">
        <f>F87/E87</f>
        <v>0</v>
      </c>
      <c r="H87" s="115" t="s">
        <v>627</v>
      </c>
    </row>
    <row r="88" spans="1:8" s="9" customFormat="1" ht="40.5" hidden="1" outlineLevel="2">
      <c r="A88" s="113"/>
      <c r="B88" s="10" t="s">
        <v>245</v>
      </c>
      <c r="C88" s="87" t="s">
        <v>121</v>
      </c>
      <c r="D88" s="87">
        <v>60</v>
      </c>
      <c r="E88" s="87">
        <v>10</v>
      </c>
      <c r="F88" s="87">
        <v>0</v>
      </c>
      <c r="G88" s="114">
        <f>F88/E88</f>
        <v>0</v>
      </c>
      <c r="H88" s="115" t="s">
        <v>627</v>
      </c>
    </row>
    <row r="89" spans="1:8" s="9" customFormat="1" ht="33.75" hidden="1" customHeight="1" outlineLevel="1" collapsed="1">
      <c r="A89" s="113"/>
      <c r="B89" s="376" t="s">
        <v>89</v>
      </c>
      <c r="C89" s="377"/>
      <c r="D89" s="377"/>
      <c r="E89" s="377"/>
      <c r="F89" s="377"/>
      <c r="G89" s="377"/>
      <c r="H89" s="378"/>
    </row>
    <row r="90" spans="1:8" s="9" customFormat="1" hidden="1" outlineLevel="2">
      <c r="A90" s="113"/>
      <c r="B90" s="10" t="s">
        <v>570</v>
      </c>
      <c r="C90" s="91" t="s">
        <v>121</v>
      </c>
      <c r="D90" s="87">
        <v>1</v>
      </c>
      <c r="E90" s="87">
        <v>1</v>
      </c>
      <c r="F90" s="87" t="s">
        <v>168</v>
      </c>
      <c r="G90" s="114" t="s">
        <v>168</v>
      </c>
      <c r="H90" s="115" t="s">
        <v>625</v>
      </c>
    </row>
    <row r="91" spans="1:8" s="9" customFormat="1" ht="33" hidden="1" customHeight="1" outlineLevel="2">
      <c r="A91" s="113"/>
      <c r="B91" s="10" t="s">
        <v>571</v>
      </c>
      <c r="C91" s="91" t="s">
        <v>121</v>
      </c>
      <c r="D91" s="87">
        <v>100</v>
      </c>
      <c r="E91" s="87">
        <v>100</v>
      </c>
      <c r="F91" s="87" t="s">
        <v>450</v>
      </c>
      <c r="G91" s="114">
        <v>1</v>
      </c>
      <c r="H91" s="120" t="s">
        <v>626</v>
      </c>
    </row>
    <row r="92" spans="1:8" s="9" customFormat="1" ht="27.75" hidden="1" outlineLevel="2">
      <c r="A92" s="113"/>
      <c r="B92" s="10" t="s">
        <v>572</v>
      </c>
      <c r="C92" s="91" t="s">
        <v>121</v>
      </c>
      <c r="D92" s="87">
        <v>100</v>
      </c>
      <c r="E92" s="87">
        <v>100</v>
      </c>
      <c r="F92" s="87" t="s">
        <v>450</v>
      </c>
      <c r="G92" s="114">
        <v>1</v>
      </c>
      <c r="H92" s="120" t="s">
        <v>626</v>
      </c>
    </row>
    <row r="93" spans="1:8" s="9" customFormat="1" ht="27" hidden="1" outlineLevel="2" collapsed="1">
      <c r="A93" s="113"/>
      <c r="B93" s="10" t="s">
        <v>573</v>
      </c>
      <c r="C93" s="91"/>
      <c r="D93" s="87"/>
      <c r="E93" s="87"/>
      <c r="F93" s="87"/>
      <c r="G93" s="114"/>
      <c r="H93" s="121"/>
    </row>
    <row r="94" spans="1:8" s="9" customFormat="1" ht="18" hidden="1" customHeight="1" outlineLevel="3">
      <c r="A94" s="113"/>
      <c r="B94" s="122" t="s">
        <v>574</v>
      </c>
      <c r="C94" s="91" t="s">
        <v>152</v>
      </c>
      <c r="D94" s="87">
        <v>0</v>
      </c>
      <c r="E94" s="87">
        <v>0</v>
      </c>
      <c r="F94" s="87">
        <v>0</v>
      </c>
      <c r="G94" s="114">
        <v>0</v>
      </c>
      <c r="H94" s="121"/>
    </row>
    <row r="95" spans="1:8" s="9" customFormat="1" ht="29.25" hidden="1" customHeight="1" outlineLevel="3">
      <c r="A95" s="113"/>
      <c r="B95" s="122" t="s">
        <v>575</v>
      </c>
      <c r="C95" s="91" t="s">
        <v>207</v>
      </c>
      <c r="D95" s="87">
        <v>0</v>
      </c>
      <c r="E95" s="87">
        <v>1</v>
      </c>
      <c r="F95" s="87">
        <v>1</v>
      </c>
      <c r="G95" s="114">
        <f>F95/E95</f>
        <v>1</v>
      </c>
      <c r="H95" s="14" t="s">
        <v>627</v>
      </c>
    </row>
    <row r="96" spans="1:8" s="9" customFormat="1" ht="40.5" hidden="1" outlineLevel="3">
      <c r="A96" s="113"/>
      <c r="B96" s="122" t="s">
        <v>576</v>
      </c>
      <c r="C96" s="91" t="s">
        <v>121</v>
      </c>
      <c r="D96" s="87">
        <v>18.600000000000001</v>
      </c>
      <c r="E96" s="87">
        <v>18.899999999999999</v>
      </c>
      <c r="F96" s="87">
        <v>8.1</v>
      </c>
      <c r="G96" s="114">
        <f>F96/E96</f>
        <v>0.4285714285714286</v>
      </c>
      <c r="H96" s="14" t="s">
        <v>627</v>
      </c>
    </row>
    <row r="97" spans="1:8" s="9" customFormat="1" ht="27" hidden="1" customHeight="1" outlineLevel="3">
      <c r="A97" s="113"/>
      <c r="B97" s="122" t="s">
        <v>577</v>
      </c>
      <c r="C97" s="91" t="s">
        <v>578</v>
      </c>
      <c r="D97" s="87">
        <v>93.4</v>
      </c>
      <c r="E97" s="87">
        <v>81.099999999999994</v>
      </c>
      <c r="F97" s="87" t="s">
        <v>168</v>
      </c>
      <c r="G97" s="114" t="s">
        <v>168</v>
      </c>
      <c r="H97" s="115" t="s">
        <v>625</v>
      </c>
    </row>
    <row r="98" spans="1:8" s="9" customFormat="1" ht="27" hidden="1" customHeight="1" outlineLevel="2">
      <c r="A98" s="113"/>
      <c r="B98" s="10" t="s">
        <v>579</v>
      </c>
      <c r="C98" s="91" t="s">
        <v>121</v>
      </c>
      <c r="D98" s="87">
        <v>68.099999999999994</v>
      </c>
      <c r="E98" s="87">
        <v>66.23</v>
      </c>
      <c r="F98" s="87" t="s">
        <v>168</v>
      </c>
      <c r="G98" s="114" t="s">
        <v>168</v>
      </c>
      <c r="H98" s="14" t="s">
        <v>627</v>
      </c>
    </row>
    <row r="99" spans="1:8" s="9" customFormat="1" ht="27" hidden="1" customHeight="1" outlineLevel="2">
      <c r="A99" s="113"/>
      <c r="B99" s="10" t="s">
        <v>580</v>
      </c>
      <c r="C99" s="91" t="s">
        <v>121</v>
      </c>
      <c r="D99" s="87">
        <v>100</v>
      </c>
      <c r="E99" s="87">
        <v>100</v>
      </c>
      <c r="F99" s="87" t="s">
        <v>450</v>
      </c>
      <c r="G99" s="114">
        <v>1</v>
      </c>
      <c r="H99" s="120" t="s">
        <v>626</v>
      </c>
    </row>
    <row r="100" spans="1:8" s="9" customFormat="1" ht="27" hidden="1" customHeight="1" outlineLevel="2">
      <c r="A100" s="113"/>
      <c r="B100" s="10" t="s">
        <v>581</v>
      </c>
      <c r="C100" s="91" t="s">
        <v>582</v>
      </c>
      <c r="D100" s="87">
        <v>10</v>
      </c>
      <c r="E100" s="87">
        <v>10</v>
      </c>
      <c r="F100" s="87">
        <v>10</v>
      </c>
      <c r="G100" s="114">
        <f t="shared" ref="G100" si="8">F100/E100</f>
        <v>1</v>
      </c>
      <c r="H100" s="14" t="s">
        <v>627</v>
      </c>
    </row>
    <row r="101" spans="1:8" s="9" customFormat="1" ht="27.75" hidden="1" customHeight="1" outlineLevel="1" collapsed="1">
      <c r="A101" s="113"/>
      <c r="B101" s="376" t="s">
        <v>185</v>
      </c>
      <c r="C101" s="377"/>
      <c r="D101" s="377"/>
      <c r="E101" s="377"/>
      <c r="F101" s="377"/>
      <c r="G101" s="377"/>
      <c r="H101" s="378"/>
    </row>
    <row r="102" spans="1:8" s="9" customFormat="1" ht="44.25" hidden="1" customHeight="1" outlineLevel="2">
      <c r="A102" s="113"/>
      <c r="B102" s="10" t="s">
        <v>198</v>
      </c>
      <c r="C102" s="87" t="s">
        <v>121</v>
      </c>
      <c r="D102" s="87">
        <v>100</v>
      </c>
      <c r="E102" s="87">
        <v>100</v>
      </c>
      <c r="F102" s="87">
        <v>0</v>
      </c>
      <c r="G102" s="114">
        <f>F102/E102</f>
        <v>0</v>
      </c>
      <c r="H102" s="121"/>
    </row>
    <row r="103" spans="1:8" s="9" customFormat="1" ht="27" hidden="1" outlineLevel="2">
      <c r="A103" s="113"/>
      <c r="B103" s="10" t="s">
        <v>583</v>
      </c>
      <c r="C103" s="87" t="s">
        <v>121</v>
      </c>
      <c r="D103" s="87">
        <v>100</v>
      </c>
      <c r="E103" s="87">
        <v>100</v>
      </c>
      <c r="F103" s="87">
        <v>0</v>
      </c>
      <c r="G103" s="114">
        <f>F103/E103</f>
        <v>0</v>
      </c>
      <c r="H103" s="121"/>
    </row>
    <row r="104" spans="1:8" s="9" customFormat="1" ht="17.25" customHeight="1" collapsed="1">
      <c r="A104" s="397" t="s">
        <v>92</v>
      </c>
      <c r="B104" s="398"/>
      <c r="C104" s="398"/>
      <c r="D104" s="398"/>
      <c r="E104" s="398"/>
      <c r="F104" s="398"/>
      <c r="G104" s="398"/>
      <c r="H104" s="399"/>
    </row>
    <row r="105" spans="1:8" s="9" customFormat="1" ht="32.25" hidden="1" customHeight="1" outlineLevel="1" collapsed="1">
      <c r="A105" s="113"/>
      <c r="B105" s="376" t="s">
        <v>182</v>
      </c>
      <c r="C105" s="377"/>
      <c r="D105" s="377"/>
      <c r="E105" s="377"/>
      <c r="F105" s="377"/>
      <c r="G105" s="377"/>
      <c r="H105" s="378"/>
    </row>
    <row r="106" spans="1:8" s="9" customFormat="1" ht="67.5" hidden="1" outlineLevel="2">
      <c r="A106" s="113"/>
      <c r="B106" s="10" t="s">
        <v>639</v>
      </c>
      <c r="C106" s="87" t="s">
        <v>201</v>
      </c>
      <c r="D106" s="87">
        <v>150</v>
      </c>
      <c r="E106" s="87">
        <v>200</v>
      </c>
      <c r="F106" s="87">
        <v>0</v>
      </c>
      <c r="G106" s="114">
        <f>F106/E106</f>
        <v>0</v>
      </c>
      <c r="H106" s="115"/>
    </row>
    <row r="107" spans="1:8" s="9" customFormat="1" ht="40.5" hidden="1" outlineLevel="2">
      <c r="A107" s="113"/>
      <c r="B107" s="10" t="s">
        <v>683</v>
      </c>
      <c r="C107" s="87" t="s">
        <v>121</v>
      </c>
      <c r="D107" s="87">
        <v>60</v>
      </c>
      <c r="E107" s="87">
        <v>90</v>
      </c>
      <c r="F107" s="87">
        <v>0</v>
      </c>
      <c r="G107" s="114">
        <f>F107/E107</f>
        <v>0</v>
      </c>
      <c r="H107" s="115"/>
    </row>
    <row r="108" spans="1:8" s="9" customFormat="1" ht="40.5" hidden="1" outlineLevel="2">
      <c r="A108" s="113"/>
      <c r="B108" s="10" t="s">
        <v>684</v>
      </c>
      <c r="C108" s="87" t="s">
        <v>152</v>
      </c>
      <c r="D108" s="87">
        <v>1</v>
      </c>
      <c r="E108" s="87">
        <v>1</v>
      </c>
      <c r="F108" s="87">
        <v>0</v>
      </c>
      <c r="G108" s="114">
        <f>F108/E108</f>
        <v>0</v>
      </c>
      <c r="H108" s="121"/>
    </row>
    <row r="109" spans="1:8" s="9" customFormat="1" ht="33.75" hidden="1" customHeight="1" outlineLevel="1" collapsed="1">
      <c r="A109" s="113"/>
      <c r="B109" s="376" t="s">
        <v>94</v>
      </c>
      <c r="C109" s="377"/>
      <c r="D109" s="377"/>
      <c r="E109" s="377"/>
      <c r="F109" s="377"/>
      <c r="G109" s="377"/>
      <c r="H109" s="378"/>
    </row>
    <row r="110" spans="1:8" s="9" customFormat="1" hidden="1" outlineLevel="2">
      <c r="B110" s="10" t="s">
        <v>570</v>
      </c>
      <c r="C110" s="87" t="s">
        <v>121</v>
      </c>
      <c r="D110" s="87">
        <v>1</v>
      </c>
      <c r="E110" s="87">
        <v>1</v>
      </c>
      <c r="F110" s="87">
        <v>0</v>
      </c>
      <c r="G110" s="114">
        <f>F110/E110</f>
        <v>0</v>
      </c>
      <c r="H110" s="121"/>
    </row>
    <row r="111" spans="1:8" s="9" customFormat="1" ht="27.75" hidden="1" customHeight="1" outlineLevel="2">
      <c r="A111" s="113"/>
      <c r="B111" s="10" t="s">
        <v>571</v>
      </c>
      <c r="C111" s="87" t="s">
        <v>121</v>
      </c>
      <c r="D111" s="87">
        <v>100</v>
      </c>
      <c r="E111" s="87">
        <v>100</v>
      </c>
      <c r="F111" s="87" t="s">
        <v>450</v>
      </c>
      <c r="G111" s="114">
        <v>1</v>
      </c>
      <c r="H111" s="121"/>
    </row>
    <row r="112" spans="1:8" s="9" customFormat="1" ht="27.75" hidden="1" customHeight="1" outlineLevel="2">
      <c r="A112" s="113"/>
      <c r="B112" s="10" t="s">
        <v>573</v>
      </c>
      <c r="C112" s="403"/>
      <c r="D112" s="404"/>
      <c r="E112" s="404"/>
      <c r="F112" s="404"/>
      <c r="G112" s="404"/>
      <c r="H112" s="405"/>
    </row>
    <row r="113" spans="1:8" s="9" customFormat="1" hidden="1" outlineLevel="2">
      <c r="A113" s="113"/>
      <c r="B113" s="10" t="s">
        <v>574</v>
      </c>
      <c r="C113" s="87" t="s">
        <v>152</v>
      </c>
      <c r="D113" s="87">
        <v>0</v>
      </c>
      <c r="E113" s="87">
        <v>1</v>
      </c>
      <c r="F113" s="87">
        <v>0</v>
      </c>
      <c r="G113" s="114">
        <f>F113/E113</f>
        <v>0</v>
      </c>
      <c r="H113" s="121"/>
    </row>
    <row r="114" spans="1:8" s="9" customFormat="1" ht="27" hidden="1" outlineLevel="3">
      <c r="A114" s="113"/>
      <c r="B114" s="141" t="s">
        <v>575</v>
      </c>
      <c r="C114" s="87" t="s">
        <v>207</v>
      </c>
      <c r="D114" s="87">
        <v>0</v>
      </c>
      <c r="E114" s="87">
        <v>1</v>
      </c>
      <c r="F114" s="87">
        <v>0</v>
      </c>
      <c r="G114" s="114">
        <f>F114/E114</f>
        <v>0</v>
      </c>
      <c r="H114" s="121"/>
    </row>
    <row r="115" spans="1:8" ht="40.5" hidden="1" outlineLevel="3">
      <c r="A115" s="35"/>
      <c r="B115" s="63" t="s">
        <v>576</v>
      </c>
      <c r="C115" s="26" t="s">
        <v>121</v>
      </c>
      <c r="D115" s="76">
        <v>17.3</v>
      </c>
      <c r="E115" s="76">
        <v>17.600000000000001</v>
      </c>
      <c r="F115" s="76">
        <v>0</v>
      </c>
      <c r="G115" s="69">
        <f>F115/E115</f>
        <v>0</v>
      </c>
      <c r="H115" s="37"/>
    </row>
    <row r="116" spans="1:8" s="9" customFormat="1" ht="27" hidden="1" outlineLevel="3">
      <c r="A116" s="113"/>
      <c r="B116" s="10" t="s">
        <v>577</v>
      </c>
      <c r="C116" s="321" t="s">
        <v>685</v>
      </c>
      <c r="D116" s="140">
        <v>114.5</v>
      </c>
      <c r="E116" s="140">
        <v>87.1</v>
      </c>
      <c r="F116" s="140">
        <v>31.5</v>
      </c>
      <c r="G116" s="146">
        <f t="shared" ref="G116:G119" si="9">F116/E116</f>
        <v>0.36165327210103332</v>
      </c>
      <c r="H116" s="121"/>
    </row>
    <row r="117" spans="1:8" s="9" customFormat="1" ht="40.5" hidden="1" outlineLevel="3">
      <c r="A117" s="113"/>
      <c r="B117" s="10" t="s">
        <v>686</v>
      </c>
      <c r="C117" s="321" t="s">
        <v>590</v>
      </c>
      <c r="D117" s="140">
        <v>100</v>
      </c>
      <c r="E117" s="140">
        <v>100</v>
      </c>
      <c r="F117" s="140">
        <v>100</v>
      </c>
      <c r="G117" s="165">
        <f t="shared" si="9"/>
        <v>1</v>
      </c>
      <c r="H117" s="121"/>
    </row>
    <row r="118" spans="1:8" s="9" customFormat="1" ht="27" hidden="1" outlineLevel="2">
      <c r="A118" s="113"/>
      <c r="B118" s="10" t="s">
        <v>579</v>
      </c>
      <c r="C118" s="321" t="s">
        <v>121</v>
      </c>
      <c r="D118" s="140">
        <v>40.700000000000003</v>
      </c>
      <c r="E118" s="140">
        <v>38.299999999999997</v>
      </c>
      <c r="F118" s="140">
        <v>0</v>
      </c>
      <c r="G118" s="165">
        <f t="shared" si="9"/>
        <v>0</v>
      </c>
      <c r="H118" s="121"/>
    </row>
    <row r="119" spans="1:8" s="9" customFormat="1" ht="27" hidden="1" outlineLevel="2">
      <c r="A119" s="320"/>
      <c r="B119" s="10" t="s">
        <v>581</v>
      </c>
      <c r="C119" s="321" t="s">
        <v>687</v>
      </c>
      <c r="D119" s="140">
        <v>20</v>
      </c>
      <c r="E119" s="140">
        <v>20</v>
      </c>
      <c r="F119" s="140">
        <v>20</v>
      </c>
      <c r="G119" s="165">
        <f t="shared" si="9"/>
        <v>1</v>
      </c>
      <c r="H119" s="320"/>
    </row>
    <row r="120" spans="1:8" s="9" customFormat="1" ht="27.75" hidden="1" customHeight="1" outlineLevel="1" collapsed="1">
      <c r="A120" s="113"/>
      <c r="B120" s="376" t="s">
        <v>186</v>
      </c>
      <c r="C120" s="377"/>
      <c r="D120" s="377"/>
      <c r="E120" s="377"/>
      <c r="F120" s="377"/>
      <c r="G120" s="377"/>
      <c r="H120" s="378"/>
    </row>
    <row r="121" spans="1:8" s="9" customFormat="1" ht="44.25" hidden="1" customHeight="1" outlineLevel="2">
      <c r="A121" s="113"/>
      <c r="B121" s="10" t="s">
        <v>198</v>
      </c>
      <c r="C121" s="87" t="s">
        <v>121</v>
      </c>
      <c r="D121" s="87">
        <v>100</v>
      </c>
      <c r="E121" s="87">
        <v>100</v>
      </c>
      <c r="F121" s="87">
        <v>50</v>
      </c>
      <c r="G121" s="114">
        <f>F121/E121</f>
        <v>0.5</v>
      </c>
      <c r="H121" s="121"/>
    </row>
    <row r="122" spans="1:8" s="9" customFormat="1" ht="27" hidden="1" outlineLevel="2">
      <c r="A122" s="113"/>
      <c r="B122" s="10" t="s">
        <v>247</v>
      </c>
      <c r="C122" s="87" t="s">
        <v>121</v>
      </c>
      <c r="D122" s="87">
        <v>100</v>
      </c>
      <c r="E122" s="87">
        <v>100</v>
      </c>
      <c r="F122" s="87">
        <v>0</v>
      </c>
      <c r="G122" s="114">
        <f>F122/E122</f>
        <v>0</v>
      </c>
      <c r="H122" s="121"/>
    </row>
    <row r="123" spans="1:8" ht="17.25" customHeight="1" collapsed="1">
      <c r="A123" s="400" t="s">
        <v>96</v>
      </c>
      <c r="B123" s="401"/>
      <c r="C123" s="401"/>
      <c r="D123" s="401"/>
      <c r="E123" s="401"/>
      <c r="F123" s="401"/>
      <c r="G123" s="401"/>
      <c r="H123" s="402"/>
    </row>
    <row r="124" spans="1:8" s="9" customFormat="1" ht="32.25" hidden="1" customHeight="1" outlineLevel="1" collapsed="1">
      <c r="A124" s="113"/>
      <c r="B124" s="376" t="s">
        <v>187</v>
      </c>
      <c r="C124" s="377"/>
      <c r="D124" s="377"/>
      <c r="E124" s="377"/>
      <c r="F124" s="377"/>
      <c r="G124" s="377"/>
      <c r="H124" s="378"/>
    </row>
    <row r="125" spans="1:8" s="185" customFormat="1" ht="15" hidden="1" customHeight="1" outlineLevel="2">
      <c r="A125" s="13"/>
      <c r="B125" s="376" t="s">
        <v>223</v>
      </c>
      <c r="C125" s="377"/>
      <c r="D125" s="377"/>
      <c r="E125" s="377"/>
      <c r="F125" s="377"/>
      <c r="G125" s="377"/>
      <c r="H125" s="378"/>
    </row>
    <row r="126" spans="1:8" s="185" customFormat="1" ht="39.75" hidden="1" customHeight="1" outlineLevel="3">
      <c r="A126" s="13"/>
      <c r="B126" s="183" t="s">
        <v>601</v>
      </c>
      <c r="C126" s="292" t="s">
        <v>121</v>
      </c>
      <c r="D126" s="87">
        <v>100</v>
      </c>
      <c r="E126" s="87">
        <v>100</v>
      </c>
      <c r="F126" s="87" t="s">
        <v>450</v>
      </c>
      <c r="G126" s="15">
        <v>1</v>
      </c>
      <c r="H126" s="183"/>
    </row>
    <row r="127" spans="1:8" s="185" customFormat="1" ht="15" hidden="1" customHeight="1" outlineLevel="2">
      <c r="A127" s="13"/>
      <c r="B127" s="376" t="s">
        <v>224</v>
      </c>
      <c r="C127" s="377"/>
      <c r="D127" s="377"/>
      <c r="E127" s="377"/>
      <c r="F127" s="377"/>
      <c r="G127" s="377"/>
      <c r="H127" s="378"/>
    </row>
    <row r="128" spans="1:8" s="185" customFormat="1" ht="40.5" hidden="1" customHeight="1" outlineLevel="3">
      <c r="A128" s="13"/>
      <c r="B128" s="183" t="s">
        <v>248</v>
      </c>
      <c r="C128" s="292" t="s">
        <v>121</v>
      </c>
      <c r="D128" s="87">
        <v>100</v>
      </c>
      <c r="E128" s="87">
        <v>100</v>
      </c>
      <c r="F128" s="87">
        <v>0</v>
      </c>
      <c r="G128" s="15">
        <f>F128/E128</f>
        <v>0</v>
      </c>
      <c r="H128" s="183"/>
    </row>
    <row r="129" spans="1:8" s="185" customFormat="1" ht="40.5" hidden="1" outlineLevel="3">
      <c r="A129" s="13"/>
      <c r="B129" s="183" t="s">
        <v>602</v>
      </c>
      <c r="C129" s="292" t="s">
        <v>121</v>
      </c>
      <c r="D129" s="87">
        <v>100</v>
      </c>
      <c r="E129" s="87">
        <v>100</v>
      </c>
      <c r="F129" s="87">
        <v>0</v>
      </c>
      <c r="G129" s="15">
        <f>F129/E129</f>
        <v>0</v>
      </c>
      <c r="H129" s="183"/>
    </row>
    <row r="130" spans="1:8" s="185" customFormat="1" ht="40.5" hidden="1" outlineLevel="3">
      <c r="A130" s="13"/>
      <c r="B130" s="183" t="s">
        <v>603</v>
      </c>
      <c r="C130" s="292" t="s">
        <v>121</v>
      </c>
      <c r="D130" s="87">
        <v>100</v>
      </c>
      <c r="E130" s="87">
        <v>100</v>
      </c>
      <c r="F130" s="87">
        <v>100</v>
      </c>
      <c r="G130" s="15">
        <f>F130/E130</f>
        <v>1</v>
      </c>
      <c r="H130" s="183"/>
    </row>
    <row r="131" spans="1:8" ht="33.75" hidden="1" customHeight="1" outlineLevel="1" collapsed="1">
      <c r="A131" s="35"/>
      <c r="B131" s="382" t="s">
        <v>188</v>
      </c>
      <c r="C131" s="383"/>
      <c r="D131" s="383"/>
      <c r="E131" s="383"/>
      <c r="F131" s="383"/>
      <c r="G131" s="383"/>
      <c r="H131" s="384"/>
    </row>
    <row r="132" spans="1:8" hidden="1" outlineLevel="2">
      <c r="A132" s="35"/>
      <c r="B132" s="394" t="s">
        <v>113</v>
      </c>
      <c r="C132" s="395"/>
      <c r="D132" s="395"/>
      <c r="E132" s="395"/>
      <c r="F132" s="395"/>
      <c r="G132" s="395"/>
      <c r="H132" s="396"/>
    </row>
    <row r="133" spans="1:8" ht="27" hidden="1" outlineLevel="2">
      <c r="A133" s="35"/>
      <c r="B133" s="77" t="s">
        <v>190</v>
      </c>
      <c r="C133" s="25" t="s">
        <v>709</v>
      </c>
      <c r="D133" s="25">
        <v>744</v>
      </c>
      <c r="E133" s="25">
        <v>744</v>
      </c>
      <c r="F133" s="25">
        <v>0</v>
      </c>
      <c r="G133" s="36">
        <f>F133/E133</f>
        <v>0</v>
      </c>
      <c r="H133" s="26" t="s">
        <v>195</v>
      </c>
    </row>
    <row r="134" spans="1:8" ht="27" hidden="1" outlineLevel="2">
      <c r="A134" s="35"/>
      <c r="B134" s="77" t="s">
        <v>191</v>
      </c>
      <c r="C134" s="25" t="s">
        <v>709</v>
      </c>
      <c r="D134" s="25">
        <v>704</v>
      </c>
      <c r="E134" s="25">
        <v>704</v>
      </c>
      <c r="F134" s="25">
        <v>0</v>
      </c>
      <c r="G134" s="36">
        <f>F134/E134</f>
        <v>0</v>
      </c>
      <c r="H134" s="26" t="s">
        <v>195</v>
      </c>
    </row>
    <row r="135" spans="1:8" ht="30.75" hidden="1" customHeight="1" outlineLevel="2">
      <c r="A135" s="35"/>
      <c r="B135" s="77" t="s">
        <v>192</v>
      </c>
      <c r="C135" s="44" t="s">
        <v>193</v>
      </c>
      <c r="D135" s="25">
        <v>105</v>
      </c>
      <c r="E135" s="25">
        <v>105</v>
      </c>
      <c r="F135" s="25">
        <v>57.5</v>
      </c>
      <c r="G135" s="36">
        <f>F135/E135</f>
        <v>0.54761904761904767</v>
      </c>
      <c r="H135" s="26" t="s">
        <v>195</v>
      </c>
    </row>
    <row r="136" spans="1:8" ht="27" hidden="1" outlineLevel="2">
      <c r="A136" s="35"/>
      <c r="B136" s="77" t="s">
        <v>194</v>
      </c>
      <c r="C136" s="25" t="s">
        <v>710</v>
      </c>
      <c r="D136" s="25">
        <v>8600</v>
      </c>
      <c r="E136" s="25">
        <v>8600</v>
      </c>
      <c r="F136" s="25">
        <v>721</v>
      </c>
      <c r="G136" s="36">
        <f>F136/E136</f>
        <v>8.3837209302325577E-2</v>
      </c>
      <c r="H136" s="26" t="s">
        <v>195</v>
      </c>
    </row>
    <row r="137" spans="1:8" hidden="1" outlineLevel="2">
      <c r="A137" s="35"/>
      <c r="B137" s="394" t="s">
        <v>114</v>
      </c>
      <c r="C137" s="395"/>
      <c r="D137" s="395"/>
      <c r="E137" s="395"/>
      <c r="F137" s="395"/>
      <c r="G137" s="395"/>
      <c r="H137" s="396"/>
    </row>
    <row r="138" spans="1:8" ht="27" hidden="1" outlineLevel="2">
      <c r="A138" s="35"/>
      <c r="B138" s="63" t="s">
        <v>477</v>
      </c>
      <c r="C138" s="25" t="s">
        <v>121</v>
      </c>
      <c r="D138" s="25">
        <v>0.3</v>
      </c>
      <c r="E138" s="25">
        <v>0.3</v>
      </c>
      <c r="F138" s="72">
        <v>0</v>
      </c>
      <c r="G138" s="36">
        <f>F138/E138</f>
        <v>0</v>
      </c>
      <c r="H138" s="25"/>
    </row>
    <row r="140" spans="1:8" s="40" customFormat="1" ht="15.75">
      <c r="A140" s="39" t="s">
        <v>275</v>
      </c>
      <c r="B140" s="40" t="s">
        <v>628</v>
      </c>
    </row>
  </sheetData>
  <mergeCells count="42">
    <mergeCell ref="A104:H104"/>
    <mergeCell ref="B105:H105"/>
    <mergeCell ref="A1:H1"/>
    <mergeCell ref="A2:H2"/>
    <mergeCell ref="A4:A5"/>
    <mergeCell ref="B4:B5"/>
    <mergeCell ref="C4:C5"/>
    <mergeCell ref="D4:D5"/>
    <mergeCell ref="E4:E5"/>
    <mergeCell ref="G4:G5"/>
    <mergeCell ref="H4:H5"/>
    <mergeCell ref="F4:F5"/>
    <mergeCell ref="A6:H6"/>
    <mergeCell ref="B7:H7"/>
    <mergeCell ref="A64:H64"/>
    <mergeCell ref="B61:H61"/>
    <mergeCell ref="B101:H101"/>
    <mergeCell ref="B13:H13"/>
    <mergeCell ref="B42:H42"/>
    <mergeCell ref="A45:H45"/>
    <mergeCell ref="B46:H46"/>
    <mergeCell ref="B52:H52"/>
    <mergeCell ref="A26:H26"/>
    <mergeCell ref="B23:H23"/>
    <mergeCell ref="B27:H27"/>
    <mergeCell ref="B33:H33"/>
    <mergeCell ref="B137:H137"/>
    <mergeCell ref="B65:H65"/>
    <mergeCell ref="B71:H71"/>
    <mergeCell ref="B80:H80"/>
    <mergeCell ref="A83:H83"/>
    <mergeCell ref="B84:H84"/>
    <mergeCell ref="B131:H131"/>
    <mergeCell ref="A123:H123"/>
    <mergeCell ref="B124:H124"/>
    <mergeCell ref="B132:H132"/>
    <mergeCell ref="B120:H120"/>
    <mergeCell ref="B89:H89"/>
    <mergeCell ref="C112:H112"/>
    <mergeCell ref="B109:H109"/>
    <mergeCell ref="B127:H127"/>
    <mergeCell ref="B125:H125"/>
  </mergeCells>
  <pageMargins left="0.7" right="0.7" top="0.75" bottom="0.75" header="0.3" footer="0.3"/>
  <pageSetup paperSize="9" scale="63" orientation="portrait" r:id="rId1"/>
  <rowBreaks count="1" manualBreakCount="1">
    <brk id="38" max="7" man="1"/>
  </rowBreaks>
  <colBreaks count="1" manualBreakCount="1">
    <brk id="1" max="1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Бр</vt:lpstr>
      <vt:lpstr>Показатели Бр</vt:lpstr>
      <vt:lpstr>Поселения</vt:lpstr>
      <vt:lpstr>Показатели поселения</vt:lpstr>
      <vt:lpstr>Бр!Заголовки_для_печати</vt:lpstr>
      <vt:lpstr>Поселения!Заголовки_для_печати</vt:lpstr>
      <vt:lpstr>Бр!Область_печати</vt:lpstr>
      <vt:lpstr>'Показатели Бр'!Область_печати</vt:lpstr>
      <vt:lpstr>'Показатели поселения'!Область_печати</vt:lpstr>
      <vt:lpstr>Поселения!Область_печати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BurmatovaLM</cp:lastModifiedBy>
  <cp:lastPrinted>2016-07-19T06:14:45Z</cp:lastPrinted>
  <dcterms:created xsi:type="dcterms:W3CDTF">2014-04-24T03:02:31Z</dcterms:created>
  <dcterms:modified xsi:type="dcterms:W3CDTF">2016-08-09T11:18:02Z</dcterms:modified>
</cp:coreProperties>
</file>